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electricity/"/>
    </mc:Choice>
  </mc:AlternateContent>
  <xr:revisionPtr revIDLastSave="0" documentId="8_{915351B9-3308-473B-8ABB-C996C07DF455}" xr6:coauthVersionLast="46" xr6:coauthVersionMax="46" xr10:uidLastSave="{00000000-0000-0000-0000-000000000000}"/>
  <bookViews>
    <workbookView xWindow="28680" yWindow="-120" windowWidth="29040" windowHeight="15840" xr2:uid="{41D66F4A-8A47-4FAA-AB09-928379C3E490}"/>
  </bookViews>
  <sheets>
    <sheet name="Emissions Factors" sheetId="5" r:id="rId1"/>
    <sheet name="Eilat G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" l="1"/>
  <c r="E20" i="5"/>
  <c r="D20" i="5"/>
  <c r="E19" i="5"/>
  <c r="D18" i="5"/>
  <c r="E18" i="5" s="1"/>
  <c r="G13" i="5"/>
  <c r="G4" i="5"/>
  <c r="F4" i="5"/>
  <c r="H4" i="5" s="1"/>
  <c r="H13" i="5" s="1"/>
  <c r="G3" i="5"/>
  <c r="F3" i="5"/>
  <c r="H3" i="5" s="1"/>
  <c r="H12" i="5" s="1"/>
  <c r="N11" i="5"/>
  <c r="G2" i="5"/>
  <c r="F2" i="5"/>
  <c r="H2" i="5" s="1"/>
  <c r="H11" i="5" s="1"/>
  <c r="N10" i="5"/>
  <c r="L7" i="5"/>
  <c r="K7" i="5"/>
  <c r="N3" i="5"/>
  <c r="N4" i="5" s="1"/>
  <c r="L9" i="5" l="1"/>
  <c r="G3" i="2" l="1"/>
  <c r="C4" i="2"/>
  <c r="G4" i="2"/>
  <c r="I5" i="2"/>
  <c r="L6" i="2"/>
  <c r="M6" i="2"/>
  <c r="M8" i="2"/>
  <c r="G10" i="2"/>
  <c r="G11" i="2"/>
</calcChain>
</file>

<file path=xl/sharedStrings.xml><?xml version="1.0" encoding="utf-8"?>
<sst xmlns="http://schemas.openxmlformats.org/spreadsheetml/2006/main" count="54" uniqueCount="37">
  <si>
    <t>2014 emission factor</t>
  </si>
  <si>
    <t>2016 gas power plants</t>
  </si>
  <si>
    <t>`</t>
  </si>
  <si>
    <t>change</t>
  </si>
  <si>
    <t>national conversion factor (Kg/MWh)</t>
  </si>
  <si>
    <t>per capita 2019</t>
  </si>
  <si>
    <t>per capita 2014</t>
  </si>
  <si>
    <t>net CO2eq intensity (Kg/MWh)</t>
  </si>
  <si>
    <t>total</t>
  </si>
  <si>
    <t>net electricity production (MWh)</t>
  </si>
  <si>
    <t>jet gas turbine</t>
  </si>
  <si>
    <t>CO2 emissions</t>
  </si>
  <si>
    <t>industrial gas turbine</t>
  </si>
  <si>
    <t>Microsoft Word - IEC environmental report 2019.docx</t>
  </si>
  <si>
    <t>2019 grid</t>
  </si>
  <si>
    <t>gas power plants</t>
  </si>
  <si>
    <t>CO2 intensity (Kg/MWh)</t>
  </si>
  <si>
    <t>nominal power (MW)</t>
  </si>
  <si>
    <t>number units</t>
  </si>
  <si>
    <t>CO2 emissions (tons)</t>
  </si>
  <si>
    <t>CO2eq emissions (tons)</t>
  </si>
  <si>
    <t>gross generation (GWh)</t>
  </si>
  <si>
    <t>self consumption (GWh)</t>
  </si>
  <si>
    <t>net generation (GWh)</t>
  </si>
  <si>
    <t>gross CO2 EF (Kg/MWh)</t>
  </si>
  <si>
    <t>net CO2eq EF (Kg/MWh)</t>
  </si>
  <si>
    <t>2012 Grid</t>
  </si>
  <si>
    <t>2014 Grid</t>
  </si>
  <si>
    <t>2019 Grid</t>
  </si>
  <si>
    <t>2012 Gas Power</t>
  </si>
  <si>
    <t>2014 Gas Power</t>
  </si>
  <si>
    <t>2019 Gas Power</t>
  </si>
  <si>
    <t>proportion gas</t>
  </si>
  <si>
    <t>proportion coal</t>
  </si>
  <si>
    <t>estimate grid gross ef</t>
  </si>
  <si>
    <t>innacurate due to total proportion not 1</t>
  </si>
  <si>
    <t>question 2014 reported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</si>
</sst>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c.co.il/EN/AboutUs/Documents/IEcenvironmentalreport2019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c.co.il/EN/AboutUs/Documents/IEcenvironmentalreport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704FC-DCCF-439E-BAE7-D1C50800D483}">
  <dimension ref="A1:N20"/>
  <sheetViews>
    <sheetView tabSelected="1" workbookViewId="0">
      <selection activeCell="F20" sqref="F20"/>
    </sheetView>
  </sheetViews>
  <sheetFormatPr defaultRowHeight="14.4" x14ac:dyDescent="0.3"/>
  <cols>
    <col min="1" max="1" width="15" customWidth="1"/>
    <col min="2" max="2" width="22.88671875" customWidth="1"/>
    <col min="3" max="3" width="26.88671875" customWidth="1"/>
    <col min="4" max="4" width="25.21875" customWidth="1"/>
    <col min="5" max="5" width="25.44140625" customWidth="1"/>
    <col min="6" max="6" width="23.77734375" customWidth="1"/>
    <col min="7" max="7" width="21.44140625" customWidth="1"/>
    <col min="8" max="8" width="24.21875" customWidth="1"/>
    <col min="9" max="9" width="14.77734375" customWidth="1"/>
  </cols>
  <sheetData>
    <row r="1" spans="1:14" x14ac:dyDescent="0.3"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s="1" t="s">
        <v>13</v>
      </c>
      <c r="N1" t="s">
        <v>15</v>
      </c>
    </row>
    <row r="2" spans="1:14" x14ac:dyDescent="0.3">
      <c r="A2" t="s">
        <v>26</v>
      </c>
      <c r="B2">
        <v>46035963</v>
      </c>
      <c r="C2">
        <v>46240061</v>
      </c>
      <c r="D2">
        <v>61074.112999999998</v>
      </c>
      <c r="E2">
        <v>2313.2280000000001</v>
      </c>
      <c r="F2">
        <f>D2-E2</f>
        <v>58760.884999999995</v>
      </c>
      <c r="G2">
        <f>B2/D2</f>
        <v>753.77210963342202</v>
      </c>
      <c r="H2">
        <f>C2/F2</f>
        <v>786.91907039861644</v>
      </c>
      <c r="M2" t="s">
        <v>11</v>
      </c>
      <c r="N2">
        <v>9721492</v>
      </c>
    </row>
    <row r="3" spans="1:14" x14ac:dyDescent="0.3">
      <c r="A3" t="s">
        <v>27</v>
      </c>
      <c r="B3">
        <v>34069079</v>
      </c>
      <c r="C3">
        <v>34207232</v>
      </c>
      <c r="D3">
        <v>51726</v>
      </c>
      <c r="E3">
        <v>1983</v>
      </c>
      <c r="F3">
        <f>D3-E3</f>
        <v>49743</v>
      </c>
      <c r="G3">
        <f>B3/D3</f>
        <v>658.64514944128678</v>
      </c>
      <c r="H3">
        <f>C3/F3</f>
        <v>687.67931166194239</v>
      </c>
      <c r="M3" t="s">
        <v>9</v>
      </c>
      <c r="N3" t="e">
        <f>25373*A11</f>
        <v>#VALUE!</v>
      </c>
    </row>
    <row r="4" spans="1:14" x14ac:dyDescent="0.3">
      <c r="A4" t="s">
        <v>28</v>
      </c>
      <c r="B4">
        <v>29525691</v>
      </c>
      <c r="C4">
        <v>29634047</v>
      </c>
      <c r="D4">
        <v>47784</v>
      </c>
      <c r="E4">
        <v>1837</v>
      </c>
      <c r="F4">
        <f>D4-E4</f>
        <v>45947</v>
      </c>
      <c r="G4">
        <f>B4/D4</f>
        <v>617.89910848819693</v>
      </c>
      <c r="H4">
        <f>C4/F4</f>
        <v>644.96152088275619</v>
      </c>
      <c r="M4" t="s">
        <v>7</v>
      </c>
      <c r="N4" t="e">
        <f>N2/N3</f>
        <v>#VALUE!</v>
      </c>
    </row>
    <row r="6" spans="1:14" x14ac:dyDescent="0.3">
      <c r="K6" t="s">
        <v>6</v>
      </c>
      <c r="L6" t="s">
        <v>5</v>
      </c>
    </row>
    <row r="7" spans="1:14" x14ac:dyDescent="0.3">
      <c r="K7">
        <f>51726000/8345000</f>
        <v>6.1984421809466745</v>
      </c>
      <c r="L7">
        <f>47784000*1.075/9140473</f>
        <v>5.619818580504532</v>
      </c>
    </row>
    <row r="8" spans="1:14" x14ac:dyDescent="0.3">
      <c r="L8" t="s">
        <v>3</v>
      </c>
      <c r="M8" t="s">
        <v>2</v>
      </c>
      <c r="N8" t="s">
        <v>1</v>
      </c>
    </row>
    <row r="9" spans="1:14" x14ac:dyDescent="0.3">
      <c r="L9">
        <f>L7/K7</f>
        <v>0.90665015764432433</v>
      </c>
    </row>
    <row r="10" spans="1:14" x14ac:dyDescent="0.3">
      <c r="B10" t="s">
        <v>19</v>
      </c>
      <c r="C10" t="s">
        <v>20</v>
      </c>
      <c r="D10" t="s">
        <v>21</v>
      </c>
      <c r="E10" t="s">
        <v>22</v>
      </c>
      <c r="F10" t="s">
        <v>23</v>
      </c>
      <c r="G10" t="s">
        <v>24</v>
      </c>
      <c r="H10" t="s">
        <v>25</v>
      </c>
      <c r="N10">
        <f>9298913/24310</f>
        <v>382.5139037433155</v>
      </c>
    </row>
    <row r="11" spans="1:14" x14ac:dyDescent="0.3">
      <c r="A11" t="s">
        <v>29</v>
      </c>
      <c r="G11">
        <v>384</v>
      </c>
      <c r="H11">
        <f>G11*H2/G2</f>
        <v>400.88631453878656</v>
      </c>
      <c r="N11" t="e">
        <f>N2*#REF!*D4/B4/25373</f>
        <v>#REF!</v>
      </c>
    </row>
    <row r="12" spans="1:14" x14ac:dyDescent="0.3">
      <c r="A12" t="s">
        <v>30</v>
      </c>
      <c r="G12">
        <v>384</v>
      </c>
      <c r="H12">
        <f>G12*H3/G3</f>
        <v>400.92735200766191</v>
      </c>
    </row>
    <row r="13" spans="1:14" x14ac:dyDescent="0.3">
      <c r="A13" t="s">
        <v>31</v>
      </c>
      <c r="B13">
        <v>9721492</v>
      </c>
      <c r="D13">
        <v>25373</v>
      </c>
      <c r="G13">
        <f>B13/D13</f>
        <v>383.14318369920784</v>
      </c>
      <c r="H13">
        <f>G13*H4/G4</f>
        <v>399.92388252365095</v>
      </c>
    </row>
    <row r="17" spans="1:6" x14ac:dyDescent="0.3">
      <c r="B17" t="s">
        <v>32</v>
      </c>
      <c r="C17" t="s">
        <v>33</v>
      </c>
      <c r="E17" t="s">
        <v>34</v>
      </c>
    </row>
    <row r="18" spans="1:6" x14ac:dyDescent="0.3">
      <c r="A18">
        <v>2012</v>
      </c>
      <c r="B18">
        <v>0.14299999999999999</v>
      </c>
      <c r="C18">
        <v>0.63400000000000001</v>
      </c>
      <c r="D18">
        <f>(B18*383+C18*890)</f>
        <v>619.029</v>
      </c>
      <c r="E18">
        <f>D18*(2-B18-C18)</f>
        <v>757.07246699999996</v>
      </c>
      <c r="F18" t="s">
        <v>35</v>
      </c>
    </row>
    <row r="19" spans="1:6" x14ac:dyDescent="0.3">
      <c r="A19">
        <v>2014</v>
      </c>
      <c r="B19">
        <v>0.41099999999999998</v>
      </c>
      <c r="C19">
        <v>0.58199999999999996</v>
      </c>
      <c r="D19">
        <f>(B19*383+C19*890)</f>
        <v>675.39300000000003</v>
      </c>
      <c r="E19">
        <f t="shared" ref="E19:E20" si="0">D19*(2-B19-C19)</f>
        <v>680.12075100000015</v>
      </c>
      <c r="F19" t="s">
        <v>36</v>
      </c>
    </row>
    <row r="20" spans="1:6" x14ac:dyDescent="0.3">
      <c r="A20">
        <v>2019</v>
      </c>
      <c r="B20">
        <v>0.53100000000000003</v>
      </c>
      <c r="C20">
        <v>0.45800000000000002</v>
      </c>
      <c r="D20">
        <f>(B20*383+C20*890)</f>
        <v>610.99300000000005</v>
      </c>
      <c r="E20">
        <f>D20*(2-B20-C20)</f>
        <v>617.71392300000002</v>
      </c>
    </row>
  </sheetData>
  <hyperlinks>
    <hyperlink ref="I1" r:id="rId1" display="https://www.iec.co.il/EN/AboutUs/Documents/IEcenvironmentalreport2019.pdf" xr:uid="{9B82B9DE-81D7-4859-8259-B19AA3CBF5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EE01E-7B16-41BE-A9BB-A2691BEA619C}">
  <dimension ref="A1:M11"/>
  <sheetViews>
    <sheetView workbookViewId="0">
      <selection activeCell="D12" sqref="D12"/>
    </sheetView>
  </sheetViews>
  <sheetFormatPr defaultRowHeight="14.4" x14ac:dyDescent="0.3"/>
  <cols>
    <col min="1" max="1" width="19.88671875" customWidth="1"/>
    <col min="2" max="2" width="14.5546875" customWidth="1"/>
    <col min="3" max="3" width="20.88671875" customWidth="1"/>
    <col min="4" max="4" width="16" customWidth="1"/>
    <col min="5" max="5" width="14" customWidth="1"/>
    <col min="6" max="6" width="25.77734375" customWidth="1"/>
    <col min="7" max="7" width="14.33203125" customWidth="1"/>
    <col min="9" max="9" width="12" bestFit="1" customWidth="1"/>
    <col min="12" max="12" width="14.21875" customWidth="1"/>
    <col min="13" max="13" width="11.21875" customWidth="1"/>
  </cols>
  <sheetData>
    <row r="1" spans="1:13" x14ac:dyDescent="0.3">
      <c r="B1" t="s">
        <v>18</v>
      </c>
      <c r="C1" t="s">
        <v>17</v>
      </c>
      <c r="D1" t="s">
        <v>16</v>
      </c>
      <c r="G1" t="s">
        <v>15</v>
      </c>
      <c r="I1" t="s">
        <v>14</v>
      </c>
      <c r="K1" s="1" t="s">
        <v>13</v>
      </c>
    </row>
    <row r="2" spans="1:13" x14ac:dyDescent="0.3">
      <c r="A2" t="s">
        <v>12</v>
      </c>
      <c r="B2">
        <v>1</v>
      </c>
      <c r="C2">
        <v>34</v>
      </c>
      <c r="F2" t="s">
        <v>11</v>
      </c>
      <c r="G2">
        <v>9721492</v>
      </c>
      <c r="I2">
        <v>29525691</v>
      </c>
    </row>
    <row r="3" spans="1:13" x14ac:dyDescent="0.3">
      <c r="A3" t="s">
        <v>10</v>
      </c>
      <c r="B3">
        <v>2</v>
      </c>
      <c r="C3">
        <v>58</v>
      </c>
      <c r="F3" t="s">
        <v>9</v>
      </c>
      <c r="G3">
        <f>25373*I5</f>
        <v>24306.905549877549</v>
      </c>
      <c r="I3">
        <v>47784</v>
      </c>
    </row>
    <row r="4" spans="1:13" x14ac:dyDescent="0.3">
      <c r="A4" t="s">
        <v>8</v>
      </c>
      <c r="C4">
        <f>C2+C3</f>
        <v>92</v>
      </c>
      <c r="D4">
        <v>400</v>
      </c>
      <c r="F4" t="s">
        <v>7</v>
      </c>
      <c r="G4">
        <f>G2/G3</f>
        <v>399.94774242453803</v>
      </c>
      <c r="I4">
        <v>645</v>
      </c>
    </row>
    <row r="5" spans="1:13" x14ac:dyDescent="0.3">
      <c r="I5">
        <f>I2/(I3*I4)</f>
        <v>0.95798311393518898</v>
      </c>
      <c r="L5" t="s">
        <v>6</v>
      </c>
      <c r="M5" t="s">
        <v>5</v>
      </c>
    </row>
    <row r="6" spans="1:13" x14ac:dyDescent="0.3">
      <c r="A6" t="s">
        <v>4</v>
      </c>
      <c r="L6">
        <f>51726000/8345000</f>
        <v>6.1984421809466745</v>
      </c>
      <c r="M6">
        <f>47784000*1.075/9140473</f>
        <v>5.619818580504532</v>
      </c>
    </row>
    <row r="7" spans="1:13" x14ac:dyDescent="0.3">
      <c r="A7">
        <v>645</v>
      </c>
      <c r="M7" t="s">
        <v>3</v>
      </c>
    </row>
    <row r="8" spans="1:13" x14ac:dyDescent="0.3">
      <c r="F8" t="s">
        <v>2</v>
      </c>
      <c r="G8" t="s">
        <v>1</v>
      </c>
      <c r="M8">
        <f>M6/L6</f>
        <v>0.90665015764432433</v>
      </c>
    </row>
    <row r="10" spans="1:13" x14ac:dyDescent="0.3">
      <c r="A10" t="s">
        <v>0</v>
      </c>
      <c r="G10">
        <f>9298913/24310</f>
        <v>382.5139037433155</v>
      </c>
    </row>
    <row r="11" spans="1:13" x14ac:dyDescent="0.3">
      <c r="G11">
        <f>G2*I4*I3/I2/25373</f>
        <v>399.94774242453803</v>
      </c>
    </row>
  </sheetData>
  <hyperlinks>
    <hyperlink ref="K1" r:id="rId1" display="https://www.iec.co.il/EN/AboutUs/Documents/IEcenvironmentalreport2019.pdf" xr:uid="{8B86E9EA-55FA-49B1-8277-593AFEFF1B3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Emissions Factors</vt:lpstr>
      <vt:lpstr>Eilat GT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Dave</cp:lastModifiedBy>
  <dcterms:created xsi:type="dcterms:W3CDTF">2021-03-03T17:56:10Z</dcterms:created>
  <dcterms:modified xsi:type="dcterms:W3CDTF">2021-03-04T04:07:16Z</dcterms:modified>
</cp:coreProperties>
</file>