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4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drawingml.chart+xml" PartName="/xl/charts/chart1.xml"/>
  <Override ContentType="application/vnd.openxmlformats-officedocument.drawingml.chart+xml" PartName="/xl/charts/chart4.xml"/>
  <Override ContentType="application/vnd.openxmlformats-officedocument.drawingml.chart+xml" PartName="/xl/charts/chart5.xml"/>
  <Override ContentType="application/vnd.openxmlformats-officedocument.drawingml.chart+xml" PartName="/xl/charts/chart3.xml"/>
  <Override ContentType="application/vnd.openxmlformats-officedocument.drawingml.chart+xml" PartName="/xl/charts/chart2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Emissions Matrix" sheetId="1" r:id="rId4"/>
    <sheet state="visible" name="Electric Power" sheetId="2" r:id="rId5"/>
    <sheet state="visible" name="Transportation Totals" sheetId="3" r:id="rId6"/>
    <sheet state="visible" name="Waste Totals" sheetId="4" r:id="rId7"/>
  </sheets>
  <definedNames/>
  <calcPr/>
</workbook>
</file>

<file path=xl/sharedStrings.xml><?xml version="1.0" encoding="utf-8"?>
<sst xmlns="http://schemas.openxmlformats.org/spreadsheetml/2006/main" count="96" uniqueCount="34">
  <si>
    <t>Electric Models (population scaled)</t>
  </si>
  <si>
    <t>Upper</t>
  </si>
  <si>
    <t>Middle</t>
  </si>
  <si>
    <t>Lower</t>
  </si>
  <si>
    <t>Transportation Models</t>
  </si>
  <si>
    <t>*plus waste</t>
  </si>
  <si>
    <t>per capita emissions including visitation</t>
  </si>
  <si>
    <t>Total Emissions Using Middle Estimates:</t>
  </si>
  <si>
    <t xml:space="preserve"> 2014 emissions (tons CO2eq)</t>
  </si>
  <si>
    <t>2014 Upper</t>
  </si>
  <si>
    <t>2014 Middle</t>
  </si>
  <si>
    <t>2014 Lower</t>
  </si>
  <si>
    <t>2019 Upper</t>
  </si>
  <si>
    <t>2019 Middle</t>
  </si>
  <si>
    <t>2019 Lower</t>
  </si>
  <si>
    <t>electric</t>
  </si>
  <si>
    <t>transport</t>
  </si>
  <si>
    <t>waste</t>
  </si>
  <si>
    <t>Electric Power</t>
  </si>
  <si>
    <t>Transportation</t>
  </si>
  <si>
    <t>Waste</t>
  </si>
  <si>
    <t>total</t>
  </si>
  <si>
    <t>per capita including visitation</t>
  </si>
  <si>
    <t>Electricity</t>
  </si>
  <si>
    <t>Total GHG Emissions</t>
  </si>
  <si>
    <t>BEI Total</t>
  </si>
  <si>
    <t>High</t>
  </si>
  <si>
    <t>Low</t>
  </si>
  <si>
    <t>CO2eq Tons</t>
  </si>
  <si>
    <t>High Estimate</t>
  </si>
  <si>
    <t>old transport numbers</t>
  </si>
  <si>
    <t>Medium Estimate</t>
  </si>
  <si>
    <t>Low Estimate</t>
  </si>
  <si>
    <t xml:space="preserve">Total 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</si>
</sst>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5">
    <font>
      <sz val="10.0"/>
      <color rgb="FF000000"/>
      <name val="Arial"/>
    </font>
    <font>
      <color theme="1"/>
      <name val="Arial"/>
    </font>
    <font>
      <sz val="10.0"/>
      <color theme="1"/>
      <name val="Arial"/>
    </font>
    <font>
      <sz val="10.0"/>
      <color rgb="FF1155CC"/>
      <name val="Arial"/>
    </font>
    <font>
      <sz val="11.0"/>
      <color theme="1"/>
      <name val="Arial"/>
    </font>
  </fonts>
  <fills count="3">
    <fill>
      <patternFill patternType="none"/>
    </fill>
    <fill>
      <patternFill patternType="lightGray"/>
    </fill>
    <fill>
      <patternFill patternType="solid">
        <fgColor rgb="FFFFFFFF"/>
        <bgColor rgb="FFFFFFFF"/>
      </patternFill>
    </fill>
  </fills>
  <borders count="1">
    <border/>
  </borders>
  <cellStyleXfs count="1">
    <xf borderId="0" fillId="0" fontId="0" numFmtId="0" applyAlignment="1" applyFont="1"/>
  </cellStyleXfs>
  <cellXfs count="19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horizontal="center" readingOrder="0"/>
    </xf>
    <xf borderId="0" fillId="0" fontId="1" numFmtId="0" xfId="0" applyAlignment="1" applyFont="1">
      <alignment readingOrder="0"/>
    </xf>
    <xf borderId="0" fillId="0" fontId="1" numFmtId="0" xfId="0" applyAlignment="1" applyFont="1">
      <alignment readingOrder="0" shrinkToFit="0" vertical="center" wrapText="1"/>
    </xf>
    <xf borderId="0" fillId="0" fontId="2" numFmtId="3" xfId="0" applyFont="1" applyNumberFormat="1"/>
    <xf borderId="0" fillId="0" fontId="1" numFmtId="3" xfId="0" applyAlignment="1" applyFont="1" applyNumberFormat="1">
      <alignment readingOrder="0" shrinkToFit="0" wrapText="1"/>
    </xf>
    <xf borderId="0" fillId="0" fontId="1" numFmtId="3" xfId="0" applyFont="1" applyNumberFormat="1"/>
    <xf borderId="0" fillId="0" fontId="1" numFmtId="3" xfId="0" applyFont="1" applyNumberFormat="1"/>
    <xf borderId="0" fillId="0" fontId="1" numFmtId="10" xfId="0" applyFont="1" applyNumberFormat="1"/>
    <xf borderId="0" fillId="0" fontId="1" numFmtId="0" xfId="0" applyFont="1"/>
    <xf borderId="0" fillId="0" fontId="1" numFmtId="3" xfId="0" applyAlignment="1" applyFont="1" applyNumberFormat="1">
      <alignment readingOrder="0"/>
    </xf>
    <xf borderId="0" fillId="2" fontId="0" numFmtId="3" xfId="0" applyFill="1" applyFont="1" applyNumberFormat="1"/>
    <xf borderId="0" fillId="0" fontId="2" numFmtId="0" xfId="0" applyFont="1"/>
    <xf borderId="0" fillId="2" fontId="3" numFmtId="0" xfId="0" applyFont="1"/>
    <xf borderId="0" fillId="0" fontId="1" numFmtId="1" xfId="0" applyFont="1" applyNumberFormat="1"/>
    <xf borderId="0" fillId="0" fontId="1" numFmtId="3" xfId="0" applyAlignment="1" applyFont="1" applyNumberFormat="1">
      <alignment readingOrder="0"/>
    </xf>
    <xf borderId="0" fillId="2" fontId="0" numFmtId="0" xfId="0" applyAlignment="1" applyFont="1">
      <alignment readingOrder="0"/>
    </xf>
    <xf borderId="0" fillId="2" fontId="0" numFmtId="0" xfId="0" applyFont="1"/>
    <xf borderId="0" fillId="0" fontId="4" numFmtId="3" xfId="0" applyFont="1" applyNumberForma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charts/chart1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>
                <a:solidFill>
                  <a:srgbClr val="000000"/>
                </a:solidFill>
                <a:latin typeface="Arial"/>
              </a:defRPr>
            </a:pPr>
            <a:r>
              <a:rPr b="0">
                <a:solidFill>
                  <a:srgbClr val="000000"/>
                </a:solidFill>
                <a:latin typeface="Arial"/>
              </a:rPr>
              <a:t>Estimated 2019 Emissions by Source</a:t>
            </a:r>
          </a:p>
        </c:rich>
      </c:tx>
      <c:overlay val="0"/>
    </c:title>
    <c:plotArea>
      <c:layout/>
      <c:pieChart>
        <c:varyColors val="1"/>
        <c:ser>
          <c:idx val="0"/>
          <c:order val="0"/>
          <c:dPt>
            <c:idx val="0"/>
            <c:spPr>
              <a:solidFill>
                <a:schemeClr val="accent4"/>
              </a:solidFill>
            </c:spPr>
          </c:dPt>
          <c:dLbls>
            <c:showLegendKey val="0"/>
            <c:showVal val="0"/>
            <c:showCatName val="0"/>
            <c:showSerName val="0"/>
            <c:showPercent val="0"/>
            <c:showBubbleSize val="0"/>
            <c:showLeaderLines val="1"/>
          </c:dLbls>
          <c:cat>
            <c:strRef>
              <c:f>'Emissions Matrix'!$R$20:$T$20</c:f>
            </c:strRef>
          </c:cat>
          <c:val>
            <c:numRef>
              <c:f>'Emissions Matrix'!$R$21:$T$21</c:f>
              <c:numCache/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firstSliceAng val="0"/>
      </c:pieChart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charts/chart2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>
                <a:solidFill>
                  <a:srgbClr val="000000"/>
                </a:solidFill>
                <a:latin typeface="Arial"/>
              </a:defRPr>
            </a:pPr>
            <a:r>
              <a:rPr b="0">
                <a:solidFill>
                  <a:srgbClr val="000000"/>
                </a:solidFill>
                <a:latin typeface="Arial"/>
              </a:rPr>
              <a:t>2014 and 2019 Total GHG Emissions</a:t>
            </a:r>
          </a:p>
        </c:rich>
      </c:tx>
      <c:overlay val="0"/>
    </c:title>
    <c:plotArea>
      <c:layout/>
      <c:barChart>
        <c:barDir val="col"/>
        <c:ser>
          <c:idx val="0"/>
          <c:order val="0"/>
          <c:tx>
            <c:strRef>
              <c:f>'Emissions Matrix'!$B$30</c:f>
            </c:strRef>
          </c:tx>
          <c:spPr>
            <a:solidFill>
              <a:schemeClr val="accent1"/>
            </a:solidFill>
            <a:ln cmpd="sng">
              <a:solidFill>
                <a:srgbClr val="000000"/>
              </a:solidFill>
            </a:ln>
          </c:spPr>
          <c:dPt>
            <c:idx val="3"/>
          </c:dPt>
          <c:cat>
            <c:strRef>
              <c:f>'Emissions Matrix'!$A$31:$A$34</c:f>
            </c:strRef>
          </c:cat>
          <c:val>
            <c:numRef>
              <c:f>'Emissions Matrix'!$B$31:$B$34</c:f>
              <c:numCache/>
            </c:numRef>
          </c:val>
        </c:ser>
        <c:ser>
          <c:idx val="1"/>
          <c:order val="1"/>
          <c:tx>
            <c:strRef>
              <c:f>'Emissions Matrix'!$C$30</c:f>
            </c:strRef>
          </c:tx>
          <c:spPr>
            <a:solidFill>
              <a:schemeClr val="accent4"/>
            </a:solidFill>
            <a:ln cmpd="sng">
              <a:solidFill>
                <a:srgbClr val="000000"/>
              </a:solidFill>
            </a:ln>
          </c:spPr>
          <c:dPt>
            <c:idx val="0"/>
          </c:dPt>
          <c:dPt>
            <c:idx val="3"/>
          </c:dPt>
          <c:cat>
            <c:strRef>
              <c:f>'Emissions Matrix'!$A$31:$A$34</c:f>
            </c:strRef>
          </c:cat>
          <c:val>
            <c:numRef>
              <c:f>'Emissions Matrix'!$C$31:$C$34</c:f>
              <c:numCache/>
            </c:numRef>
          </c:val>
        </c:ser>
        <c:axId val="2131126129"/>
        <c:axId val="1880990920"/>
      </c:barChart>
      <c:catAx>
        <c:axId val="2131126129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Arial"/>
                  </a:defRPr>
                </a:pPr>
                <a:r>
                  <a:rPr b="0">
                    <a:solidFill>
                      <a:srgbClr val="000000"/>
                    </a:solidFill>
                    <a:latin typeface="Arial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Arial"/>
              </a:defRPr>
            </a:pPr>
          </a:p>
        </c:txPr>
        <c:crossAx val="1880990920"/>
      </c:catAx>
      <c:valAx>
        <c:axId val="1880990920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Arial"/>
                  </a:defRPr>
                </a:pPr>
                <a:r>
                  <a:rPr b="0">
                    <a:solidFill>
                      <a:srgbClr val="000000"/>
                    </a:solidFill>
                    <a:latin typeface="Arial"/>
                  </a:rPr>
                  <a:t>Greenhouse Gas Emission (CO2 eq. tons)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Arial"/>
              </a:defRPr>
            </a:pPr>
          </a:p>
        </c:txPr>
        <c:crossAx val="2131126129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Arial"/>
            </a:defRPr>
          </a:pPr>
        </a:p>
      </c:txPr>
    </c:legend>
    <c:plotVisOnly val="1"/>
  </c:chart>
</c:chartSpace>
</file>

<file path=xl/charts/chart3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>
                <a:solidFill>
                  <a:srgbClr val="757575"/>
                </a:solidFill>
                <a:latin typeface="+mn-lt"/>
              </a:defRPr>
            </a:pPr>
            <a:r>
              <a:rPr b="0">
                <a:solidFill>
                  <a:srgbClr val="757575"/>
                </a:solidFill>
                <a:latin typeface="+mn-lt"/>
              </a:rPr>
              <a:t>Emissions by Estimation Methods</a:t>
            </a:r>
          </a:p>
        </c:rich>
      </c:tx>
      <c:overlay val="0"/>
    </c:title>
    <c:plotArea>
      <c:layout/>
      <c:barChart>
        <c:barDir val="col"/>
        <c:ser>
          <c:idx val="0"/>
          <c:order val="0"/>
          <c:tx>
            <c:strRef>
              <c:f>'Emissions Matrix'!$J$30</c:f>
            </c:strRef>
          </c:tx>
          <c:spPr>
            <a:solidFill>
              <a:schemeClr val="accent1"/>
            </a:solidFill>
            <a:ln cmpd="sng">
              <a:solidFill>
                <a:srgbClr val="000000"/>
              </a:solidFill>
            </a:ln>
          </c:spPr>
          <c:cat>
            <c:strRef>
              <c:f>'Emissions Matrix'!$I$31:$I$33</c:f>
            </c:strRef>
          </c:cat>
          <c:val>
            <c:numRef>
              <c:f>'Emissions Matrix'!$J$31:$J$33</c:f>
              <c:numCache/>
            </c:numRef>
          </c:val>
        </c:ser>
        <c:ser>
          <c:idx val="1"/>
          <c:order val="1"/>
          <c:tx>
            <c:strRef>
              <c:f>'Emissions Matrix'!$K$30</c:f>
            </c:strRef>
          </c:tx>
          <c:spPr>
            <a:solidFill>
              <a:schemeClr val="accent2"/>
            </a:solidFill>
            <a:ln cmpd="sng">
              <a:solidFill>
                <a:srgbClr val="000000"/>
              </a:solidFill>
            </a:ln>
          </c:spPr>
          <c:cat>
            <c:strRef>
              <c:f>'Emissions Matrix'!$I$31:$I$33</c:f>
            </c:strRef>
          </c:cat>
          <c:val>
            <c:numRef>
              <c:f>'Emissions Matrix'!$K$31:$K$33</c:f>
              <c:numCache/>
            </c:numRef>
          </c:val>
        </c:ser>
        <c:axId val="1362787914"/>
        <c:axId val="1876870420"/>
      </c:barChart>
      <c:catAx>
        <c:axId val="136278791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876870420"/>
      </c:catAx>
      <c:valAx>
        <c:axId val="1876870420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362787914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charts/chart4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  <a:r>
              <a:rPr b="0">
                <a:solidFill>
                  <a:srgbClr val="000000"/>
                </a:solidFill>
                <a:latin typeface="+mn-lt"/>
              </a:rPr>
              <a:t>Emissions Estimations by Source</a:t>
            </a:r>
          </a:p>
        </c:rich>
      </c:tx>
      <c:overlay val="0"/>
    </c:title>
    <c:plotArea>
      <c:layout/>
      <c:barChart>
        <c:barDir val="col"/>
        <c:ser>
          <c:idx val="0"/>
          <c:order val="0"/>
          <c:tx>
            <c:strRef>
              <c:f>'Emissions Matrix'!$H$46</c:f>
            </c:strRef>
          </c:tx>
          <c:spPr>
            <a:solidFill>
              <a:schemeClr val="accent1"/>
            </a:solidFill>
            <a:ln cmpd="sng">
              <a:solidFill>
                <a:srgbClr val="000000"/>
              </a:solidFill>
            </a:ln>
          </c:spPr>
          <c:cat>
            <c:strRef>
              <c:f>'Emissions Matrix'!$G$47:$G$49</c:f>
            </c:strRef>
          </c:cat>
          <c:val>
            <c:numRef>
              <c:f>'Emissions Matrix'!$H$47:$H$49</c:f>
              <c:numCache/>
            </c:numRef>
          </c:val>
        </c:ser>
        <c:ser>
          <c:idx val="1"/>
          <c:order val="1"/>
          <c:tx>
            <c:strRef>
              <c:f>'Emissions Matrix'!$I$46</c:f>
            </c:strRef>
          </c:tx>
          <c:spPr>
            <a:solidFill>
              <a:schemeClr val="accent2"/>
            </a:solidFill>
            <a:ln cmpd="sng">
              <a:solidFill>
                <a:srgbClr val="000000"/>
              </a:solidFill>
            </a:ln>
          </c:spPr>
          <c:cat>
            <c:strRef>
              <c:f>'Emissions Matrix'!$G$47:$G$49</c:f>
            </c:strRef>
          </c:cat>
          <c:val>
            <c:numRef>
              <c:f>'Emissions Matrix'!$I$47:$I$49</c:f>
              <c:numCache/>
            </c:numRef>
          </c:val>
        </c:ser>
        <c:ser>
          <c:idx val="2"/>
          <c:order val="2"/>
          <c:tx>
            <c:strRef>
              <c:f>'Emissions Matrix'!$J$46</c:f>
            </c:strRef>
          </c:tx>
          <c:spPr>
            <a:solidFill>
              <a:schemeClr val="accent3"/>
            </a:solidFill>
            <a:ln cmpd="sng">
              <a:solidFill>
                <a:srgbClr val="000000"/>
              </a:solidFill>
            </a:ln>
          </c:spPr>
          <c:cat>
            <c:strRef>
              <c:f>'Emissions Matrix'!$G$47:$G$49</c:f>
            </c:strRef>
          </c:cat>
          <c:val>
            <c:numRef>
              <c:f>'Emissions Matrix'!$J$47:$J$49</c:f>
              <c:numCache/>
            </c:numRef>
          </c:val>
        </c:ser>
        <c:axId val="1984607658"/>
        <c:axId val="1495877681"/>
      </c:barChart>
      <c:catAx>
        <c:axId val="198460765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495877681"/>
      </c:catAx>
      <c:valAx>
        <c:axId val="1495877681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984607658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charts/chart5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>
                <a:solidFill>
                  <a:srgbClr val="757575"/>
                </a:solidFill>
                <a:latin typeface="+mn-lt"/>
              </a:defRPr>
            </a:pPr>
            <a:r>
              <a:rPr b="0">
                <a:solidFill>
                  <a:srgbClr val="757575"/>
                </a:solidFill>
                <a:latin typeface="+mn-lt"/>
              </a:rPr>
              <a:t>Upper, Middle and Lower</a:t>
            </a:r>
          </a:p>
        </c:rich>
      </c:tx>
      <c:overlay val="0"/>
    </c:title>
    <c:plotArea>
      <c:layout/>
      <c:barChart>
        <c:barDir val="col"/>
        <c:ser>
          <c:idx val="0"/>
          <c:order val="0"/>
          <c:tx>
            <c:strRef>
              <c:f>'Emissions Matrix'!$H$55</c:f>
            </c:strRef>
          </c:tx>
          <c:spPr>
            <a:solidFill>
              <a:schemeClr val="accent1"/>
            </a:solidFill>
            <a:ln cmpd="sng">
              <a:solidFill>
                <a:srgbClr val="000000"/>
              </a:solidFill>
            </a:ln>
          </c:spPr>
          <c:cat>
            <c:strRef>
              <c:f>'Emissions Matrix'!$G$56:$G$58</c:f>
            </c:strRef>
          </c:cat>
          <c:val>
            <c:numRef>
              <c:f>'Emissions Matrix'!$H$56:$H$58</c:f>
              <c:numCache/>
            </c:numRef>
          </c:val>
        </c:ser>
        <c:ser>
          <c:idx val="1"/>
          <c:order val="1"/>
          <c:tx>
            <c:strRef>
              <c:f>'Emissions Matrix'!$I$55</c:f>
            </c:strRef>
          </c:tx>
          <c:spPr>
            <a:solidFill>
              <a:schemeClr val="accent2"/>
            </a:solidFill>
            <a:ln cmpd="sng">
              <a:solidFill>
                <a:srgbClr val="000000"/>
              </a:solidFill>
            </a:ln>
          </c:spPr>
          <c:cat>
            <c:strRef>
              <c:f>'Emissions Matrix'!$G$56:$G$58</c:f>
            </c:strRef>
          </c:cat>
          <c:val>
            <c:numRef>
              <c:f>'Emissions Matrix'!$I$56:$I$58</c:f>
              <c:numCache/>
            </c:numRef>
          </c:val>
        </c:ser>
        <c:ser>
          <c:idx val="2"/>
          <c:order val="2"/>
          <c:tx>
            <c:strRef>
              <c:f>'Emissions Matrix'!$J$55</c:f>
            </c:strRef>
          </c:tx>
          <c:spPr>
            <a:solidFill>
              <a:schemeClr val="accent3"/>
            </a:solidFill>
            <a:ln cmpd="sng">
              <a:solidFill>
                <a:srgbClr val="000000"/>
              </a:solidFill>
            </a:ln>
          </c:spPr>
          <c:cat>
            <c:strRef>
              <c:f>'Emissions Matrix'!$G$56:$G$58</c:f>
            </c:strRef>
          </c:cat>
          <c:val>
            <c:numRef>
              <c:f>'Emissions Matrix'!$J$56:$J$58</c:f>
              <c:numCache/>
            </c:numRef>
          </c:val>
        </c:ser>
        <c:axId val="2111977098"/>
        <c:axId val="70965740"/>
      </c:barChart>
      <c:catAx>
        <c:axId val="211197709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70965740"/>
      </c:catAx>
      <c:valAx>
        <c:axId val="70965740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2111977098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Relationship Id="rId4" Type="http://schemas.openxmlformats.org/officeDocument/2006/relationships/chart" Target="../charts/chart4.xml"/><Relationship Id="rId5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16</xdr:col>
      <xdr:colOff>0</xdr:colOff>
      <xdr:row>0</xdr:row>
      <xdr:rowOff>76200</xdr:rowOff>
    </xdr:from>
    <xdr:ext cx="5715000" cy="3533775"/>
    <xdr:graphicFrame>
      <xdr:nvGraphicFramePr>
        <xdr:cNvPr id="1" name="Chart 1" title="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  <xdr:oneCellAnchor>
    <xdr:from>
      <xdr:col>0</xdr:col>
      <xdr:colOff>238125</xdr:colOff>
      <xdr:row>36</xdr:row>
      <xdr:rowOff>161925</xdr:rowOff>
    </xdr:from>
    <xdr:ext cx="5715000" cy="4762500"/>
    <xdr:graphicFrame>
      <xdr:nvGraphicFramePr>
        <xdr:cNvPr id="2" name="Chart 2" title="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2"/>
        </a:graphicData>
      </a:graphic>
    </xdr:graphicFrame>
    <xdr:clientData fLocksWithSheet="0"/>
  </xdr:oneCellAnchor>
  <xdr:oneCellAnchor>
    <xdr:from>
      <xdr:col>11</xdr:col>
      <xdr:colOff>200025</xdr:colOff>
      <xdr:row>30</xdr:row>
      <xdr:rowOff>19050</xdr:rowOff>
    </xdr:from>
    <xdr:ext cx="5715000" cy="3533775"/>
    <xdr:graphicFrame>
      <xdr:nvGraphicFramePr>
        <xdr:cNvPr id="3" name="Chart 3" title="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3"/>
        </a:graphicData>
      </a:graphic>
    </xdr:graphicFrame>
    <xdr:clientData fLocksWithSheet="0"/>
  </xdr:oneCellAnchor>
  <xdr:oneCellAnchor>
    <xdr:from>
      <xdr:col>11</xdr:col>
      <xdr:colOff>685800</xdr:colOff>
      <xdr:row>59</xdr:row>
      <xdr:rowOff>9525</xdr:rowOff>
    </xdr:from>
    <xdr:ext cx="5715000" cy="3533775"/>
    <xdr:graphicFrame>
      <xdr:nvGraphicFramePr>
        <xdr:cNvPr id="4" name="Chart 4" title="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4"/>
        </a:graphicData>
      </a:graphic>
    </xdr:graphicFrame>
    <xdr:clientData fLocksWithSheet="0"/>
  </xdr:oneCellAnchor>
  <xdr:oneCellAnchor>
    <xdr:from>
      <xdr:col>5</xdr:col>
      <xdr:colOff>371475</xdr:colOff>
      <xdr:row>60</xdr:row>
      <xdr:rowOff>171450</xdr:rowOff>
    </xdr:from>
    <xdr:ext cx="5715000" cy="3533775"/>
    <xdr:graphicFrame>
      <xdr:nvGraphicFramePr>
        <xdr:cNvPr id="5" name="Chart 5" title="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5"/>
        </a:graphicData>
      </a:graphic>
    </xdr:graphicFrame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cols>
    <col customWidth="1" min="1" max="1" width="20.14"/>
  </cols>
  <sheetData>
    <row r="2">
      <c r="B2" s="1" t="s">
        <v>0</v>
      </c>
      <c r="K2" s="1" t="s">
        <v>0</v>
      </c>
    </row>
    <row r="3">
      <c r="C3" s="2" t="s">
        <v>1</v>
      </c>
      <c r="D3" s="2" t="s">
        <v>2</v>
      </c>
      <c r="E3" s="2" t="s">
        <v>3</v>
      </c>
      <c r="K3" s="2" t="s">
        <v>1</v>
      </c>
      <c r="L3" s="2" t="s">
        <v>2</v>
      </c>
      <c r="M3" s="2" t="s">
        <v>3</v>
      </c>
    </row>
    <row r="4">
      <c r="A4" s="3" t="s">
        <v>4</v>
      </c>
      <c r="B4" s="2" t="s">
        <v>1</v>
      </c>
      <c r="C4" s="4">
        <f>'Electric Power'!B2+'Transportation Totals'!B2</f>
        <v>598489.681</v>
      </c>
      <c r="D4" s="5">
        <f>'Transportation Totals'!B2+'Electric Power'!C2</f>
        <v>457214.2227</v>
      </c>
      <c r="E4" s="6">
        <f>'Transportation Totals'!B2+'Electric Power'!D2</f>
        <v>340352.1892</v>
      </c>
      <c r="I4" s="3" t="s">
        <v>4</v>
      </c>
      <c r="J4" s="2" t="s">
        <v>1</v>
      </c>
      <c r="K4" s="7">
        <f t="shared" ref="K4:M4" si="1">C10-B21</f>
        <v>41331.19885</v>
      </c>
      <c r="L4" s="7">
        <f t="shared" si="1"/>
        <v>7900.740526</v>
      </c>
      <c r="M4" s="7">
        <f t="shared" si="1"/>
        <v>37329.70708</v>
      </c>
    </row>
    <row r="5">
      <c r="B5" s="2" t="s">
        <v>2</v>
      </c>
      <c r="C5" s="6">
        <f>'Electric Power'!B2+'Transportation Totals'!B3</f>
        <v>570647.681</v>
      </c>
      <c r="D5" s="6">
        <f>'Electric Power'!C2+'Transportation Totals'!B3</f>
        <v>429372.2227</v>
      </c>
      <c r="E5" s="6">
        <f>'Electric Power'!D2+'Transportation Totals'!B3</f>
        <v>312510.1892</v>
      </c>
      <c r="J5" s="2" t="s">
        <v>2</v>
      </c>
      <c r="K5" s="7">
        <f t="shared" ref="K5:M5" si="2">C11-B22</f>
        <v>13489.19885</v>
      </c>
      <c r="L5" s="7">
        <f t="shared" si="2"/>
        <v>-19941.25947</v>
      </c>
      <c r="M5" s="7">
        <f t="shared" si="2"/>
        <v>9487.707076</v>
      </c>
    </row>
    <row r="6">
      <c r="B6" s="2" t="s">
        <v>3</v>
      </c>
      <c r="C6" s="6">
        <f>'Electric Power'!B2+'Transportation Totals'!B4</f>
        <v>565114.681</v>
      </c>
      <c r="D6" s="6">
        <f>'Electric Power'!C2+'Transportation Totals'!B4</f>
        <v>423839.2227</v>
      </c>
      <c r="E6" s="6">
        <f>'Electric Power'!D2+'Transportation Totals'!B4</f>
        <v>306977.1892</v>
      </c>
      <c r="J6" s="2" t="s">
        <v>3</v>
      </c>
      <c r="K6" s="7">
        <f t="shared" ref="K6:M6" si="3">C12-B23</f>
        <v>7956.19885</v>
      </c>
      <c r="L6" s="7">
        <f t="shared" si="3"/>
        <v>-25474.25947</v>
      </c>
      <c r="M6" s="7">
        <f t="shared" si="3"/>
        <v>3954.707076</v>
      </c>
    </row>
    <row r="8">
      <c r="A8" s="2" t="s">
        <v>5</v>
      </c>
      <c r="C8" s="1" t="s">
        <v>0</v>
      </c>
      <c r="K8" s="1" t="s">
        <v>0</v>
      </c>
    </row>
    <row r="9">
      <c r="C9" s="2" t="s">
        <v>1</v>
      </c>
      <c r="D9" s="2" t="s">
        <v>2</v>
      </c>
      <c r="E9" s="2" t="s">
        <v>3</v>
      </c>
      <c r="K9" s="2" t="s">
        <v>1</v>
      </c>
      <c r="L9" s="2" t="s">
        <v>2</v>
      </c>
      <c r="M9" s="2" t="s">
        <v>3</v>
      </c>
    </row>
    <row r="10">
      <c r="A10" s="3" t="s">
        <v>4</v>
      </c>
      <c r="B10" s="2" t="s">
        <v>1</v>
      </c>
      <c r="C10" s="4">
        <f>C4+'Waste Totals'!B3</f>
        <v>610675.1989</v>
      </c>
      <c r="D10" s="5">
        <f>D4+'Waste Totals'!B3</f>
        <v>469399.7405</v>
      </c>
      <c r="E10" s="6">
        <f>E4+'Waste Totals'!B3</f>
        <v>352537.7071</v>
      </c>
      <c r="F10" s="2"/>
      <c r="G10" s="2"/>
      <c r="H10" s="2"/>
      <c r="I10" s="3" t="s">
        <v>4</v>
      </c>
      <c r="J10" s="2" t="s">
        <v>1</v>
      </c>
      <c r="K10" s="8">
        <f t="shared" ref="K10:M10" si="4">(C10-B21)/B21</f>
        <v>0.07259442244</v>
      </c>
      <c r="L10" s="8">
        <f t="shared" si="4"/>
        <v>0.01711973488</v>
      </c>
      <c r="M10" s="8">
        <f t="shared" si="4"/>
        <v>0.118428806</v>
      </c>
    </row>
    <row r="11">
      <c r="B11" s="2" t="s">
        <v>2</v>
      </c>
      <c r="C11" s="6">
        <f>C5+'Waste Totals'!B3</f>
        <v>582833.1989</v>
      </c>
      <c r="D11" s="6">
        <f>D5+'Waste Totals'!B3</f>
        <v>441557.7405</v>
      </c>
      <c r="E11" s="6">
        <f>E5+'Waste Totals'!B3</f>
        <v>324695.7071</v>
      </c>
      <c r="F11" s="2"/>
      <c r="G11" s="2"/>
      <c r="H11" s="2"/>
      <c r="J11" s="2" t="s">
        <v>2</v>
      </c>
      <c r="K11" s="8">
        <f t="shared" ref="K11:M11" si="5">(C11-B22)/B22</f>
        <v>0.02369252833</v>
      </c>
      <c r="L11" s="8">
        <f t="shared" si="5"/>
        <v>-0.04320975663</v>
      </c>
      <c r="M11" s="8">
        <f t="shared" si="5"/>
        <v>0.03009982956</v>
      </c>
    </row>
    <row r="12">
      <c r="B12" s="2" t="s">
        <v>3</v>
      </c>
      <c r="C12" s="6">
        <f>C6+'Waste Totals'!B3</f>
        <v>577300.1989</v>
      </c>
      <c r="D12" s="6">
        <f>D6+'Waste Totals'!B3</f>
        <v>436024.7405</v>
      </c>
      <c r="E12" s="6">
        <f>E6+'Waste Totals'!B3</f>
        <v>319162.7071</v>
      </c>
      <c r="J12" s="2" t="s">
        <v>3</v>
      </c>
      <c r="K12" s="8">
        <f t="shared" ref="K12:M12" si="6">(C12-B23)/B23</f>
        <v>0.01397432633</v>
      </c>
      <c r="L12" s="8">
        <f t="shared" si="6"/>
        <v>-0.05519894837</v>
      </c>
      <c r="M12" s="8">
        <f t="shared" si="6"/>
        <v>0.01254634107</v>
      </c>
    </row>
    <row r="14">
      <c r="K14" s="1" t="s">
        <v>6</v>
      </c>
    </row>
    <row r="15">
      <c r="A15" s="2" t="s">
        <v>7</v>
      </c>
      <c r="D15" s="6">
        <f>'Transportation Totals'!B3+'Waste Totals'!B3+'Electric Power'!C2</f>
        <v>441557.7405</v>
      </c>
      <c r="K15" s="1" t="s">
        <v>0</v>
      </c>
    </row>
    <row r="16">
      <c r="B16" s="2" t="s">
        <v>8</v>
      </c>
      <c r="K16" s="2" t="s">
        <v>1</v>
      </c>
      <c r="L16" s="2" t="s">
        <v>2</v>
      </c>
      <c r="M16" s="2" t="s">
        <v>3</v>
      </c>
    </row>
    <row r="17">
      <c r="B17" s="2" t="s">
        <v>9</v>
      </c>
      <c r="C17" s="2" t="s">
        <v>10</v>
      </c>
      <c r="D17" s="2" t="s">
        <v>11</v>
      </c>
      <c r="E17" s="2" t="s">
        <v>12</v>
      </c>
      <c r="F17" s="2" t="s">
        <v>13</v>
      </c>
      <c r="G17" s="2" t="s">
        <v>14</v>
      </c>
      <c r="I17" s="3" t="s">
        <v>4</v>
      </c>
      <c r="J17" s="2" t="s">
        <v>1</v>
      </c>
      <c r="K17" s="9">
        <f t="shared" ref="K17:M17" si="7">C10/84299</f>
        <v>7.244157094</v>
      </c>
      <c r="L17" s="9">
        <f t="shared" si="7"/>
        <v>5.568271753</v>
      </c>
      <c r="M17" s="9">
        <f t="shared" si="7"/>
        <v>4.181991567</v>
      </c>
    </row>
    <row r="18">
      <c r="A18" s="2" t="s">
        <v>15</v>
      </c>
      <c r="B18" s="2">
        <v>491074.0</v>
      </c>
      <c r="C18" s="2">
        <v>383229.0</v>
      </c>
      <c r="D18" s="2">
        <v>236938.0</v>
      </c>
      <c r="E18" s="4">
        <v>492178.680990218</v>
      </c>
      <c r="F18" s="4">
        <v>350903.222665511</v>
      </c>
      <c r="G18" s="4">
        <v>234041.189215644</v>
      </c>
      <c r="J18" s="2" t="s">
        <v>2</v>
      </c>
      <c r="K18" s="9">
        <f t="shared" ref="K18:M18" si="8">C11/84299</f>
        <v>6.913880341</v>
      </c>
      <c r="L18" s="9">
        <f t="shared" si="8"/>
        <v>5.237995</v>
      </c>
      <c r="M18" s="9">
        <f t="shared" si="8"/>
        <v>3.851714814</v>
      </c>
    </row>
    <row r="19">
      <c r="A19" s="2" t="s">
        <v>16</v>
      </c>
      <c r="B19" s="2">
        <v>76720.0</v>
      </c>
      <c r="C19" s="2">
        <v>76720.0</v>
      </c>
      <c r="D19" s="2">
        <v>76720.0</v>
      </c>
      <c r="E19" s="10">
        <v>106311.0</v>
      </c>
      <c r="F19" s="10">
        <v>78469.0</v>
      </c>
      <c r="G19" s="10">
        <v>72936.0</v>
      </c>
      <c r="J19" s="2" t="s">
        <v>3</v>
      </c>
      <c r="K19" s="9">
        <f t="shared" ref="K19:M19" si="9">C12/84299</f>
        <v>6.848244924</v>
      </c>
      <c r="L19" s="9">
        <f t="shared" si="9"/>
        <v>5.172359583</v>
      </c>
      <c r="M19" s="9">
        <f t="shared" si="9"/>
        <v>3.786079397</v>
      </c>
    </row>
    <row r="20">
      <c r="A20" s="2" t="s">
        <v>17</v>
      </c>
      <c r="B20" s="2">
        <v>1550.0</v>
      </c>
      <c r="C20" s="2">
        <v>1550.0</v>
      </c>
      <c r="D20" s="2">
        <v>1550.0</v>
      </c>
      <c r="E20" s="2">
        <v>1442.0</v>
      </c>
      <c r="F20" s="2">
        <v>1442.0</v>
      </c>
      <c r="G20" s="2">
        <v>1442.0</v>
      </c>
      <c r="R20" s="2" t="s">
        <v>18</v>
      </c>
      <c r="S20" s="2" t="s">
        <v>19</v>
      </c>
      <c r="T20" s="2" t="s">
        <v>20</v>
      </c>
    </row>
    <row r="21">
      <c r="A21" s="2" t="s">
        <v>21</v>
      </c>
      <c r="B21" s="10">
        <f t="shared" ref="B21:D21" si="10">sum(B18:B20)</f>
        <v>569344</v>
      </c>
      <c r="C21" s="10">
        <f t="shared" si="10"/>
        <v>461499</v>
      </c>
      <c r="D21" s="10">
        <f t="shared" si="10"/>
        <v>315208</v>
      </c>
      <c r="E21" s="2">
        <v>610675.0</v>
      </c>
      <c r="F21" s="2">
        <v>441558.0</v>
      </c>
      <c r="G21" s="2">
        <v>319163.0</v>
      </c>
      <c r="K21" s="1" t="s">
        <v>6</v>
      </c>
      <c r="R21" s="6">
        <f>'Electric Power'!C2</f>
        <v>350903.2227</v>
      </c>
      <c r="S21" s="6">
        <f>'Transportation Totals'!B3</f>
        <v>78469</v>
      </c>
      <c r="T21" s="9">
        <f>'Waste Totals'!B3</f>
        <v>12185.51786</v>
      </c>
    </row>
    <row r="22">
      <c r="B22" s="11">
        <f t="shared" ref="B22:D22" si="11">sum(B18:B20)</f>
        <v>569344</v>
      </c>
      <c r="C22" s="10">
        <f t="shared" si="11"/>
        <v>461499</v>
      </c>
      <c r="D22" s="10">
        <f t="shared" si="11"/>
        <v>315208</v>
      </c>
      <c r="K22" s="1" t="s">
        <v>0</v>
      </c>
    </row>
    <row r="23">
      <c r="B23" s="11">
        <f t="shared" ref="B23:D23" si="12">sum(B18:B20)</f>
        <v>569344</v>
      </c>
      <c r="C23" s="10">
        <f t="shared" si="12"/>
        <v>461499</v>
      </c>
      <c r="D23" s="10">
        <f t="shared" si="12"/>
        <v>315208</v>
      </c>
      <c r="K23" s="2" t="s">
        <v>1</v>
      </c>
      <c r="L23" s="2" t="s">
        <v>2</v>
      </c>
      <c r="M23" s="2" t="s">
        <v>3</v>
      </c>
    </row>
    <row r="24">
      <c r="A24" s="2" t="s">
        <v>22</v>
      </c>
      <c r="B24" s="12">
        <f t="shared" ref="B24:D24" si="13">B23/77946</f>
        <v>7.304338901</v>
      </c>
      <c r="C24" s="12">
        <f t="shared" si="13"/>
        <v>5.920752829</v>
      </c>
      <c r="D24" s="12">
        <f t="shared" si="13"/>
        <v>4.043927847</v>
      </c>
      <c r="I24" s="3" t="s">
        <v>4</v>
      </c>
      <c r="J24" s="2" t="s">
        <v>1</v>
      </c>
      <c r="K24" s="8">
        <f t="shared" ref="K24:M24" si="14">(K17-B24)/B24</f>
        <v>-0.008239186093</v>
      </c>
      <c r="L24" s="8">
        <f t="shared" si="14"/>
        <v>-0.05953315158</v>
      </c>
      <c r="M24" s="8">
        <f t="shared" si="14"/>
        <v>0.03414099469</v>
      </c>
    </row>
    <row r="25">
      <c r="B25" s="13">
        <f t="shared" ref="B25:D25" si="15">B23/77946</f>
        <v>7.304338901</v>
      </c>
      <c r="C25" s="13">
        <f t="shared" si="15"/>
        <v>5.920752829</v>
      </c>
      <c r="D25" s="13">
        <f t="shared" si="15"/>
        <v>4.043927847</v>
      </c>
      <c r="J25" s="2" t="s">
        <v>2</v>
      </c>
      <c r="K25" s="8">
        <f t="shared" ref="K25:M25" si="16">(K18-B25)/B25</f>
        <v>-0.05345570157</v>
      </c>
      <c r="L25" s="8">
        <f t="shared" si="16"/>
        <v>-0.1153160499</v>
      </c>
      <c r="M25" s="8">
        <f t="shared" si="16"/>
        <v>-0.04753127184</v>
      </c>
    </row>
    <row r="26">
      <c r="B26" s="13">
        <f t="shared" ref="B26:D26" si="17">B23/77946</f>
        <v>7.304338901</v>
      </c>
      <c r="C26" s="13">
        <f t="shared" si="17"/>
        <v>5.920752829</v>
      </c>
      <c r="D26" s="13">
        <f t="shared" si="17"/>
        <v>4.043927847</v>
      </c>
      <c r="J26" s="2" t="s">
        <v>3</v>
      </c>
      <c r="K26" s="8">
        <f t="shared" ref="K26:M26" si="18">(K19-B26)/B26</f>
        <v>-0.06244151366</v>
      </c>
      <c r="L26" s="8">
        <f t="shared" si="18"/>
        <v>-0.1264017038</v>
      </c>
      <c r="M26" s="8">
        <f t="shared" si="18"/>
        <v>-0.0637618821</v>
      </c>
    </row>
    <row r="30">
      <c r="B30" s="2">
        <v>2014.0</v>
      </c>
      <c r="C30" s="2">
        <v>2019.0</v>
      </c>
      <c r="J30" s="2">
        <v>2014.0</v>
      </c>
      <c r="K30" s="2">
        <v>2019.0</v>
      </c>
    </row>
    <row r="31">
      <c r="A31" s="2" t="s">
        <v>23</v>
      </c>
      <c r="B31" s="10">
        <v>383229.0</v>
      </c>
      <c r="C31" s="2">
        <v>350903.0</v>
      </c>
      <c r="I31" s="2" t="s">
        <v>1</v>
      </c>
      <c r="J31" s="10">
        <v>569344.0</v>
      </c>
      <c r="K31" s="2">
        <v>610675.0</v>
      </c>
    </row>
    <row r="32">
      <c r="A32" s="2" t="s">
        <v>19</v>
      </c>
      <c r="B32" s="2">
        <v>76720.0</v>
      </c>
      <c r="C32" s="2">
        <v>78469.0</v>
      </c>
      <c r="I32" s="2" t="s">
        <v>2</v>
      </c>
      <c r="J32" s="10">
        <v>461499.0</v>
      </c>
      <c r="K32" s="2">
        <v>441558.0</v>
      </c>
    </row>
    <row r="33">
      <c r="A33" s="2" t="s">
        <v>20</v>
      </c>
      <c r="B33" s="2">
        <v>1550.0</v>
      </c>
      <c r="C33" s="2">
        <f>'Waste Totals'!B3</f>
        <v>12185.51786</v>
      </c>
      <c r="I33" s="2" t="s">
        <v>3</v>
      </c>
      <c r="J33" s="10">
        <v>315208.0</v>
      </c>
      <c r="K33" s="2">
        <v>319163.0</v>
      </c>
    </row>
    <row r="34">
      <c r="A34" s="2" t="s">
        <v>24</v>
      </c>
      <c r="B34" s="6">
        <f t="shared" ref="B34:C34" si="19">SUM(B31:B33)</f>
        <v>461499</v>
      </c>
      <c r="C34" s="14">
        <f t="shared" si="19"/>
        <v>441557.5179</v>
      </c>
    </row>
    <row r="36">
      <c r="A36" s="2" t="s">
        <v>25</v>
      </c>
      <c r="B36" s="2">
        <v>531970.0</v>
      </c>
    </row>
    <row r="46">
      <c r="H46" s="2" t="s">
        <v>1</v>
      </c>
      <c r="I46" s="2" t="s">
        <v>2</v>
      </c>
      <c r="J46" s="2" t="s">
        <v>3</v>
      </c>
    </row>
    <row r="47">
      <c r="G47" s="2" t="s">
        <v>18</v>
      </c>
      <c r="H47" s="4">
        <v>492178.680990218</v>
      </c>
      <c r="I47" s="4">
        <v>350903.222665511</v>
      </c>
      <c r="J47" s="4">
        <v>234041.189215644</v>
      </c>
    </row>
    <row r="48">
      <c r="G48" s="2" t="s">
        <v>19</v>
      </c>
      <c r="H48" s="10">
        <v>106311.0</v>
      </c>
      <c r="I48" s="10">
        <v>78469.0</v>
      </c>
      <c r="J48" s="10">
        <v>72936.0</v>
      </c>
    </row>
    <row r="49">
      <c r="G49" s="2" t="s">
        <v>20</v>
      </c>
      <c r="H49" s="15">
        <v>12185.51786</v>
      </c>
      <c r="I49" s="15">
        <v>12185.51786</v>
      </c>
      <c r="J49" s="15">
        <v>12185.51786</v>
      </c>
    </row>
    <row r="51">
      <c r="H51" s="9">
        <f t="shared" ref="H51:J51" si="20">H47/sum(H47:H49)</f>
        <v>0.805958195</v>
      </c>
      <c r="I51" s="9">
        <f t="shared" si="20"/>
        <v>0.7946938542</v>
      </c>
      <c r="J51" s="9">
        <f t="shared" si="20"/>
        <v>0.7332974186</v>
      </c>
      <c r="L51" s="12">
        <f>J47/(J47+H48+J49)</f>
        <v>0.663875621</v>
      </c>
      <c r="M51" s="16">
        <f>J48/(H47+J48+H49)</f>
        <v>0.1263398144</v>
      </c>
      <c r="N51" s="17">
        <f>J49/(H47+H48+J49)</f>
        <v>0.01995417185</v>
      </c>
    </row>
    <row r="52">
      <c r="H52" s="9">
        <f t="shared" ref="H52:J52" si="21">H48/sum(H47:H49)</f>
        <v>0.1740876332</v>
      </c>
      <c r="I52" s="9">
        <f t="shared" si="21"/>
        <v>0.177709488</v>
      </c>
      <c r="J52" s="9">
        <f t="shared" si="21"/>
        <v>0.2285229395</v>
      </c>
      <c r="L52" s="12">
        <f>H47/(H47+J48+J49)</f>
        <v>0.852552419</v>
      </c>
      <c r="M52" s="16">
        <f>H48/(J47+H48+H49)</f>
        <v>0.3015592314</v>
      </c>
      <c r="N52" s="12">
        <f>H49/(J47+J48+H49)</f>
        <v>0.03817964189</v>
      </c>
    </row>
    <row r="53">
      <c r="H53" s="9">
        <f t="shared" ref="H53:J53" si="22">H49/sum(H47:H49)</f>
        <v>0.01995417185</v>
      </c>
      <c r="I53" s="9">
        <f t="shared" si="22"/>
        <v>0.02759665779</v>
      </c>
      <c r="J53" s="9">
        <f t="shared" si="22"/>
        <v>0.03817964189</v>
      </c>
    </row>
    <row r="55">
      <c r="H55" s="2" t="s">
        <v>1</v>
      </c>
      <c r="I55" s="2" t="s">
        <v>2</v>
      </c>
      <c r="J55" s="2" t="s">
        <v>3</v>
      </c>
    </row>
    <row r="56">
      <c r="G56" s="2" t="s">
        <v>18</v>
      </c>
      <c r="H56" s="4">
        <v>492178.680990218</v>
      </c>
      <c r="I56" s="4">
        <v>350903.222665511</v>
      </c>
      <c r="J56" s="4">
        <v>234041.189215644</v>
      </c>
    </row>
    <row r="57">
      <c r="G57" s="2" t="s">
        <v>19</v>
      </c>
      <c r="H57" s="10">
        <v>106311.0</v>
      </c>
      <c r="I57" s="10">
        <v>78469.0</v>
      </c>
      <c r="J57" s="10">
        <v>72936.0</v>
      </c>
    </row>
    <row r="58">
      <c r="G58" s="2" t="s">
        <v>20</v>
      </c>
      <c r="I58" s="15">
        <v>12185.51786</v>
      </c>
    </row>
  </sheetData>
  <mergeCells count="15">
    <mergeCell ref="K8:M8"/>
    <mergeCell ref="K14:M14"/>
    <mergeCell ref="I17:I19"/>
    <mergeCell ref="K21:M21"/>
    <mergeCell ref="K22:M22"/>
    <mergeCell ref="I24:I26"/>
    <mergeCell ref="A15:C15"/>
    <mergeCell ref="K15:M15"/>
    <mergeCell ref="B2:E2"/>
    <mergeCell ref="K2:M2"/>
    <mergeCell ref="A4:A6"/>
    <mergeCell ref="I4:I6"/>
    <mergeCell ref="C8:E8"/>
    <mergeCell ref="A10:A12"/>
    <mergeCell ref="I10:I12"/>
  </mergeCells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sheetData>
    <row r="1">
      <c r="B1" s="2" t="s">
        <v>26</v>
      </c>
      <c r="C1" s="2" t="s">
        <v>2</v>
      </c>
      <c r="D1" s="2" t="s">
        <v>27</v>
      </c>
    </row>
    <row r="2">
      <c r="B2" s="18">
        <v>492178.680990218</v>
      </c>
      <c r="C2" s="18">
        <v>350903.222665511</v>
      </c>
      <c r="D2" s="18">
        <v>234041.189215644</v>
      </c>
    </row>
  </sheetData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sheetData>
    <row r="1">
      <c r="B1" s="2" t="s">
        <v>28</v>
      </c>
    </row>
    <row r="2">
      <c r="A2" s="2" t="s">
        <v>29</v>
      </c>
      <c r="B2" s="10">
        <v>106311.0</v>
      </c>
      <c r="F2" s="2" t="s">
        <v>30</v>
      </c>
    </row>
    <row r="3">
      <c r="A3" s="2" t="s">
        <v>31</v>
      </c>
      <c r="B3" s="10">
        <v>78469.0</v>
      </c>
      <c r="F3" s="10">
        <v>76720.0</v>
      </c>
    </row>
    <row r="4">
      <c r="A4" s="2" t="s">
        <v>32</v>
      </c>
      <c r="B4" s="10">
        <v>72936.0</v>
      </c>
    </row>
    <row r="5">
      <c r="D5" s="8">
        <f>(B3-F3)/F3</f>
        <v>0.02279718457</v>
      </c>
    </row>
  </sheetData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sheetData>
    <row r="2">
      <c r="A2" s="2" t="s">
        <v>33</v>
      </c>
    </row>
    <row r="3">
      <c r="A3" s="2">
        <v>2019.0</v>
      </c>
      <c r="B3" s="2">
        <v>12185.51786</v>
      </c>
    </row>
  </sheetData>
  <drawing r:id="rId1"/>
</worksheet>
</file>