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pi0-my.sharepoint.com/personal/dschwartz_wpi_edu/Documents/Junior Year/IQP/excel sheets/photovoltaics/"/>
    </mc:Choice>
  </mc:AlternateContent>
  <xr:revisionPtr revIDLastSave="973" documentId="8_{9866885C-5617-44A3-8550-417CC0EFDD5F}" xr6:coauthVersionLast="46" xr6:coauthVersionMax="46" xr10:uidLastSave="{B9FE3E0D-36F8-46F2-8ED4-75366BA8769C}"/>
  <bookViews>
    <workbookView xWindow="28680" yWindow="-120" windowWidth="29040" windowHeight="15840" firstSheet="1" activeTab="1" xr2:uid="{FD70F4ED-1E92-4A4F-B490-E9EAD7B1F788}"/>
  </bookViews>
  <sheets>
    <sheet name="Rated Power" sheetId="1" r:id="rId1"/>
    <sheet name="PVWATTS Inputs" sheetId="3" r:id="rId2"/>
    <sheet name="Output by Month" sheetId="2" r:id="rId3"/>
    <sheet name="DC Output Day" sheetId="5" r:id="rId4"/>
    <sheet name="AC Output Day" sheetId="4" r:id="rId5"/>
    <sheet name="Trans to Eilat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8" i="1" l="1"/>
  <c r="G9" i="6" l="1"/>
  <c r="K31" i="1" l="1"/>
  <c r="K32" i="1"/>
  <c r="K33" i="1"/>
  <c r="K34" i="1"/>
  <c r="K35" i="1"/>
  <c r="K36" i="1"/>
  <c r="K37" i="1"/>
  <c r="K38" i="1"/>
  <c r="K30" i="1"/>
  <c r="I31" i="1"/>
  <c r="I32" i="1"/>
  <c r="I33" i="1"/>
  <c r="I34" i="1"/>
  <c r="I35" i="1"/>
  <c r="I36" i="1"/>
  <c r="I37" i="1"/>
  <c r="I38" i="1"/>
  <c r="I30" i="1"/>
  <c r="B30" i="6"/>
  <c r="C30" i="6"/>
  <c r="D30" i="6"/>
  <c r="E30" i="6"/>
  <c r="F30" i="6"/>
  <c r="G30" i="6"/>
  <c r="H30" i="6"/>
  <c r="I30" i="6"/>
  <c r="J30" i="6"/>
  <c r="K30" i="6"/>
  <c r="L30" i="6"/>
  <c r="B31" i="6"/>
  <c r="C31" i="6"/>
  <c r="D31" i="6"/>
  <c r="E31" i="6"/>
  <c r="F31" i="6"/>
  <c r="G31" i="6"/>
  <c r="H31" i="6"/>
  <c r="I31" i="6"/>
  <c r="J31" i="6"/>
  <c r="K31" i="6"/>
  <c r="L31" i="6"/>
  <c r="B32" i="6"/>
  <c r="C32" i="6"/>
  <c r="D32" i="6"/>
  <c r="E32" i="6"/>
  <c r="F32" i="6"/>
  <c r="G32" i="6"/>
  <c r="H32" i="6"/>
  <c r="I32" i="6"/>
  <c r="J32" i="6"/>
  <c r="K32" i="6"/>
  <c r="L32" i="6"/>
  <c r="B33" i="6"/>
  <c r="C33" i="6"/>
  <c r="D33" i="6"/>
  <c r="E33" i="6"/>
  <c r="F33" i="6"/>
  <c r="G33" i="6"/>
  <c r="H33" i="6"/>
  <c r="I33" i="6"/>
  <c r="J33" i="6"/>
  <c r="K33" i="6"/>
  <c r="L33" i="6"/>
  <c r="B34" i="6"/>
  <c r="C34" i="6"/>
  <c r="D34" i="6"/>
  <c r="E34" i="6"/>
  <c r="F34" i="6"/>
  <c r="G34" i="6"/>
  <c r="H34" i="6"/>
  <c r="I34" i="6"/>
  <c r="J34" i="6"/>
  <c r="K34" i="6"/>
  <c r="L34" i="6"/>
  <c r="B35" i="6"/>
  <c r="C35" i="6"/>
  <c r="D35" i="6"/>
  <c r="E35" i="6"/>
  <c r="F35" i="6"/>
  <c r="G35" i="6"/>
  <c r="H35" i="6"/>
  <c r="I35" i="6"/>
  <c r="J35" i="6"/>
  <c r="K35" i="6"/>
  <c r="L35" i="6"/>
  <c r="B36" i="6"/>
  <c r="C36" i="6"/>
  <c r="D36" i="6"/>
  <c r="E36" i="6"/>
  <c r="F36" i="6"/>
  <c r="G36" i="6"/>
  <c r="H36" i="6"/>
  <c r="I36" i="6"/>
  <c r="J36" i="6"/>
  <c r="K36" i="6"/>
  <c r="L36" i="6"/>
  <c r="B37" i="6"/>
  <c r="C37" i="6"/>
  <c r="D37" i="6"/>
  <c r="E37" i="6"/>
  <c r="F37" i="6"/>
  <c r="G37" i="6"/>
  <c r="H37" i="6"/>
  <c r="I37" i="6"/>
  <c r="J37" i="6"/>
  <c r="K37" i="6"/>
  <c r="L37" i="6"/>
  <c r="B38" i="6"/>
  <c r="C38" i="6"/>
  <c r="D38" i="6"/>
  <c r="E38" i="6"/>
  <c r="F38" i="6"/>
  <c r="G38" i="6"/>
  <c r="H38" i="6"/>
  <c r="I38" i="6"/>
  <c r="J38" i="6"/>
  <c r="K38" i="6"/>
  <c r="L38" i="6"/>
  <c r="B39" i="6"/>
  <c r="C39" i="6"/>
  <c r="D39" i="6"/>
  <c r="E39" i="6"/>
  <c r="F39" i="6"/>
  <c r="G39" i="6"/>
  <c r="H39" i="6"/>
  <c r="I39" i="6"/>
  <c r="J39" i="6"/>
  <c r="K39" i="6"/>
  <c r="L39" i="6"/>
  <c r="B40" i="6"/>
  <c r="C40" i="6"/>
  <c r="D40" i="6"/>
  <c r="E40" i="6"/>
  <c r="F40" i="6"/>
  <c r="G40" i="6"/>
  <c r="H40" i="6"/>
  <c r="I40" i="6"/>
  <c r="J40" i="6"/>
  <c r="K40" i="6"/>
  <c r="L40" i="6"/>
  <c r="B41" i="6"/>
  <c r="C41" i="6"/>
  <c r="D41" i="6"/>
  <c r="E41" i="6"/>
  <c r="F41" i="6"/>
  <c r="G41" i="6"/>
  <c r="H41" i="6"/>
  <c r="I41" i="6"/>
  <c r="J41" i="6"/>
  <c r="K41" i="6"/>
  <c r="L41" i="6"/>
  <c r="B42" i="6"/>
  <c r="C42" i="6"/>
  <c r="D42" i="6"/>
  <c r="E42" i="6"/>
  <c r="F42" i="6"/>
  <c r="G42" i="6"/>
  <c r="H42" i="6"/>
  <c r="I42" i="6"/>
  <c r="J42" i="6"/>
  <c r="K42" i="6"/>
  <c r="L42" i="6"/>
  <c r="B43" i="6"/>
  <c r="C43" i="6"/>
  <c r="D43" i="6"/>
  <c r="E43" i="6"/>
  <c r="F43" i="6"/>
  <c r="G43" i="6"/>
  <c r="H43" i="6"/>
  <c r="I43" i="6"/>
  <c r="J43" i="6"/>
  <c r="K43" i="6"/>
  <c r="L43" i="6"/>
  <c r="B44" i="6"/>
  <c r="C44" i="6"/>
  <c r="D44" i="6"/>
  <c r="E44" i="6"/>
  <c r="F44" i="6"/>
  <c r="G44" i="6"/>
  <c r="H44" i="6"/>
  <c r="I44" i="6"/>
  <c r="J44" i="6"/>
  <c r="K44" i="6"/>
  <c r="L44" i="6"/>
  <c r="B45" i="6"/>
  <c r="C45" i="6"/>
  <c r="D45" i="6"/>
  <c r="E45" i="6"/>
  <c r="F45" i="6"/>
  <c r="G45" i="6"/>
  <c r="H45" i="6"/>
  <c r="I45" i="6"/>
  <c r="J45" i="6"/>
  <c r="K45" i="6"/>
  <c r="L45" i="6"/>
  <c r="B46" i="6"/>
  <c r="C46" i="6"/>
  <c r="D46" i="6"/>
  <c r="E46" i="6"/>
  <c r="F46" i="6"/>
  <c r="G46" i="6"/>
  <c r="H46" i="6"/>
  <c r="I46" i="6"/>
  <c r="J46" i="6"/>
  <c r="K46" i="6"/>
  <c r="L46" i="6"/>
  <c r="B47" i="6"/>
  <c r="C47" i="6"/>
  <c r="D47" i="6"/>
  <c r="E47" i="6"/>
  <c r="F47" i="6"/>
  <c r="G47" i="6"/>
  <c r="H47" i="6"/>
  <c r="I47" i="6"/>
  <c r="J47" i="6"/>
  <c r="K47" i="6"/>
  <c r="L47" i="6"/>
  <c r="B48" i="6"/>
  <c r="C48" i="6"/>
  <c r="D48" i="6"/>
  <c r="E48" i="6"/>
  <c r="F48" i="6"/>
  <c r="G48" i="6"/>
  <c r="H48" i="6"/>
  <c r="I48" i="6"/>
  <c r="J48" i="6"/>
  <c r="K48" i="6"/>
  <c r="L48" i="6"/>
  <c r="B49" i="6"/>
  <c r="C49" i="6"/>
  <c r="D49" i="6"/>
  <c r="E49" i="6"/>
  <c r="F49" i="6"/>
  <c r="G49" i="6"/>
  <c r="H49" i="6"/>
  <c r="I49" i="6"/>
  <c r="J49" i="6"/>
  <c r="K49" i="6"/>
  <c r="L49" i="6"/>
  <c r="B50" i="6"/>
  <c r="C50" i="6"/>
  <c r="D50" i="6"/>
  <c r="E50" i="6"/>
  <c r="F50" i="6"/>
  <c r="G50" i="6"/>
  <c r="H50" i="6"/>
  <c r="I50" i="6"/>
  <c r="J50" i="6"/>
  <c r="K50" i="6"/>
  <c r="L50" i="6"/>
  <c r="B51" i="6"/>
  <c r="C51" i="6"/>
  <c r="D51" i="6"/>
  <c r="E51" i="6"/>
  <c r="F51" i="6"/>
  <c r="G51" i="6"/>
  <c r="H51" i="6"/>
  <c r="I51" i="6"/>
  <c r="J51" i="6"/>
  <c r="K51" i="6"/>
  <c r="L51" i="6"/>
  <c r="B52" i="6"/>
  <c r="C52" i="6"/>
  <c r="D52" i="6"/>
  <c r="E52" i="6"/>
  <c r="F52" i="6"/>
  <c r="G52" i="6"/>
  <c r="H52" i="6"/>
  <c r="I52" i="6"/>
  <c r="J52" i="6"/>
  <c r="K52" i="6"/>
  <c r="L52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3" i="6"/>
  <c r="M4" i="6"/>
  <c r="M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B53" i="6"/>
  <c r="C53" i="6"/>
  <c r="D53" i="6"/>
  <c r="E53" i="6"/>
  <c r="F53" i="6"/>
  <c r="G53" i="6"/>
  <c r="H53" i="6"/>
  <c r="I53" i="6"/>
  <c r="J53" i="6"/>
  <c r="K53" i="6"/>
  <c r="L53" i="6"/>
  <c r="B4" i="6"/>
  <c r="C4" i="6"/>
  <c r="D4" i="6"/>
  <c r="E4" i="6"/>
  <c r="F4" i="6"/>
  <c r="G4" i="6"/>
  <c r="H4" i="6"/>
  <c r="I4" i="6"/>
  <c r="J4" i="6"/>
  <c r="K4" i="6"/>
  <c r="L4" i="6"/>
  <c r="B5" i="6"/>
  <c r="C5" i="6"/>
  <c r="D5" i="6"/>
  <c r="E5" i="6"/>
  <c r="F5" i="6"/>
  <c r="G5" i="6"/>
  <c r="H5" i="6"/>
  <c r="I5" i="6"/>
  <c r="J5" i="6"/>
  <c r="K5" i="6"/>
  <c r="L5" i="6"/>
  <c r="B6" i="6"/>
  <c r="C6" i="6"/>
  <c r="D6" i="6"/>
  <c r="E6" i="6"/>
  <c r="F6" i="6"/>
  <c r="G6" i="6"/>
  <c r="H6" i="6"/>
  <c r="I6" i="6"/>
  <c r="J6" i="6"/>
  <c r="K6" i="6"/>
  <c r="L6" i="6"/>
  <c r="B7" i="6"/>
  <c r="C7" i="6"/>
  <c r="D7" i="6"/>
  <c r="E7" i="6"/>
  <c r="F7" i="6"/>
  <c r="G7" i="6"/>
  <c r="H7" i="6"/>
  <c r="I7" i="6"/>
  <c r="J7" i="6"/>
  <c r="K7" i="6"/>
  <c r="L7" i="6"/>
  <c r="B8" i="6"/>
  <c r="C8" i="6"/>
  <c r="D8" i="6"/>
  <c r="E8" i="6"/>
  <c r="F8" i="6"/>
  <c r="G8" i="6"/>
  <c r="H8" i="6"/>
  <c r="I8" i="6"/>
  <c r="J8" i="6"/>
  <c r="K8" i="6"/>
  <c r="L8" i="6"/>
  <c r="B9" i="6"/>
  <c r="C9" i="6"/>
  <c r="D9" i="6"/>
  <c r="E9" i="6"/>
  <c r="F9" i="6"/>
  <c r="H9" i="6"/>
  <c r="I9" i="6"/>
  <c r="J9" i="6"/>
  <c r="K9" i="6"/>
  <c r="L9" i="6"/>
  <c r="B10" i="6"/>
  <c r="C10" i="6"/>
  <c r="D10" i="6"/>
  <c r="E10" i="6"/>
  <c r="F10" i="6"/>
  <c r="G10" i="6"/>
  <c r="H10" i="6"/>
  <c r="I10" i="6"/>
  <c r="J10" i="6"/>
  <c r="K10" i="6"/>
  <c r="L10" i="6"/>
  <c r="B11" i="6"/>
  <c r="C11" i="6"/>
  <c r="D11" i="6"/>
  <c r="E11" i="6"/>
  <c r="F11" i="6"/>
  <c r="G11" i="6"/>
  <c r="H11" i="6"/>
  <c r="I11" i="6"/>
  <c r="J11" i="6"/>
  <c r="K11" i="6"/>
  <c r="L11" i="6"/>
  <c r="B12" i="6"/>
  <c r="C12" i="6"/>
  <c r="D12" i="6"/>
  <c r="E12" i="6"/>
  <c r="F12" i="6"/>
  <c r="G12" i="6"/>
  <c r="H12" i="6"/>
  <c r="I12" i="6"/>
  <c r="J12" i="6"/>
  <c r="K12" i="6"/>
  <c r="L12" i="6"/>
  <c r="B13" i="6"/>
  <c r="C13" i="6"/>
  <c r="D13" i="6"/>
  <c r="E13" i="6"/>
  <c r="F13" i="6"/>
  <c r="G13" i="6"/>
  <c r="H13" i="6"/>
  <c r="I13" i="6"/>
  <c r="J13" i="6"/>
  <c r="K13" i="6"/>
  <c r="L13" i="6"/>
  <c r="B14" i="6"/>
  <c r="C14" i="6"/>
  <c r="D14" i="6"/>
  <c r="E14" i="6"/>
  <c r="F14" i="6"/>
  <c r="G14" i="6"/>
  <c r="H14" i="6"/>
  <c r="I14" i="6"/>
  <c r="J14" i="6"/>
  <c r="K14" i="6"/>
  <c r="L14" i="6"/>
  <c r="B15" i="6"/>
  <c r="C15" i="6"/>
  <c r="D15" i="6"/>
  <c r="E15" i="6"/>
  <c r="F15" i="6"/>
  <c r="G15" i="6"/>
  <c r="H15" i="6"/>
  <c r="I15" i="6"/>
  <c r="J15" i="6"/>
  <c r="K15" i="6"/>
  <c r="L15" i="6"/>
  <c r="B16" i="6"/>
  <c r="C16" i="6"/>
  <c r="D16" i="6"/>
  <c r="E16" i="6"/>
  <c r="F16" i="6"/>
  <c r="G16" i="6"/>
  <c r="H16" i="6"/>
  <c r="I16" i="6"/>
  <c r="J16" i="6"/>
  <c r="K16" i="6"/>
  <c r="L16" i="6"/>
  <c r="B17" i="6"/>
  <c r="C17" i="6"/>
  <c r="D17" i="6"/>
  <c r="E17" i="6"/>
  <c r="F17" i="6"/>
  <c r="G17" i="6"/>
  <c r="H17" i="6"/>
  <c r="I17" i="6"/>
  <c r="J17" i="6"/>
  <c r="K17" i="6"/>
  <c r="L17" i="6"/>
  <c r="B18" i="6"/>
  <c r="C18" i="6"/>
  <c r="D18" i="6"/>
  <c r="E18" i="6"/>
  <c r="F18" i="6"/>
  <c r="G18" i="6"/>
  <c r="H18" i="6"/>
  <c r="I18" i="6"/>
  <c r="J18" i="6"/>
  <c r="K18" i="6"/>
  <c r="L18" i="6"/>
  <c r="B19" i="6"/>
  <c r="C19" i="6"/>
  <c r="D19" i="6"/>
  <c r="E19" i="6"/>
  <c r="F19" i="6"/>
  <c r="G19" i="6"/>
  <c r="H19" i="6"/>
  <c r="I19" i="6"/>
  <c r="J19" i="6"/>
  <c r="K19" i="6"/>
  <c r="L19" i="6"/>
  <c r="B20" i="6"/>
  <c r="C20" i="6"/>
  <c r="D20" i="6"/>
  <c r="E20" i="6"/>
  <c r="F20" i="6"/>
  <c r="G20" i="6"/>
  <c r="H20" i="6"/>
  <c r="I20" i="6"/>
  <c r="J20" i="6"/>
  <c r="K20" i="6"/>
  <c r="L20" i="6"/>
  <c r="B21" i="6"/>
  <c r="C21" i="6"/>
  <c r="D21" i="6"/>
  <c r="E21" i="6"/>
  <c r="F21" i="6"/>
  <c r="G21" i="6"/>
  <c r="H21" i="6"/>
  <c r="I21" i="6"/>
  <c r="J21" i="6"/>
  <c r="K21" i="6"/>
  <c r="L21" i="6"/>
  <c r="B22" i="6"/>
  <c r="C22" i="6"/>
  <c r="D22" i="6"/>
  <c r="E22" i="6"/>
  <c r="F22" i="6"/>
  <c r="G22" i="6"/>
  <c r="H22" i="6"/>
  <c r="I22" i="6"/>
  <c r="J22" i="6"/>
  <c r="K22" i="6"/>
  <c r="L22" i="6"/>
  <c r="B23" i="6"/>
  <c r="C23" i="6"/>
  <c r="D23" i="6"/>
  <c r="E23" i="6"/>
  <c r="F23" i="6"/>
  <c r="G23" i="6"/>
  <c r="H23" i="6"/>
  <c r="I23" i="6"/>
  <c r="J23" i="6"/>
  <c r="K23" i="6"/>
  <c r="L23" i="6"/>
  <c r="B24" i="6"/>
  <c r="C24" i="6"/>
  <c r="D24" i="6"/>
  <c r="E24" i="6"/>
  <c r="F24" i="6"/>
  <c r="G24" i="6"/>
  <c r="H24" i="6"/>
  <c r="I24" i="6"/>
  <c r="J24" i="6"/>
  <c r="K24" i="6"/>
  <c r="L24" i="6"/>
  <c r="B25" i="6"/>
  <c r="C25" i="6"/>
  <c r="D25" i="6"/>
  <c r="E25" i="6"/>
  <c r="F25" i="6"/>
  <c r="G25" i="6"/>
  <c r="H25" i="6"/>
  <c r="I25" i="6"/>
  <c r="J25" i="6"/>
  <c r="K25" i="6"/>
  <c r="L25" i="6"/>
  <c r="B26" i="6"/>
  <c r="C26" i="6"/>
  <c r="D26" i="6"/>
  <c r="E26" i="6"/>
  <c r="F26" i="6"/>
  <c r="G26" i="6"/>
  <c r="H26" i="6"/>
  <c r="I26" i="6"/>
  <c r="J26" i="6"/>
  <c r="K26" i="6"/>
  <c r="L26" i="6"/>
  <c r="C3" i="6"/>
  <c r="D3" i="6"/>
  <c r="E3" i="6"/>
  <c r="F3" i="6"/>
  <c r="G3" i="6"/>
  <c r="H3" i="6"/>
  <c r="I3" i="6"/>
  <c r="J3" i="6"/>
  <c r="K3" i="6"/>
  <c r="L3" i="6"/>
  <c r="B3" i="6"/>
  <c r="N48" i="2" l="1"/>
  <c r="N41" i="2"/>
  <c r="P45" i="2"/>
  <c r="P31" i="2"/>
  <c r="O34" i="2"/>
  <c r="F36" i="2"/>
  <c r="F37" i="2"/>
  <c r="F38" i="2"/>
  <c r="F39" i="2"/>
  <c r="F40" i="2"/>
  <c r="F41" i="2"/>
  <c r="F42" i="2"/>
  <c r="F43" i="2"/>
  <c r="F44" i="2"/>
  <c r="F45" i="2"/>
  <c r="F46" i="2"/>
  <c r="F35" i="2"/>
  <c r="P38" i="2"/>
  <c r="F31" i="2" l="1"/>
  <c r="F30" i="2"/>
  <c r="F29" i="2"/>
  <c r="F28" i="2"/>
  <c r="F27" i="2"/>
  <c r="F26" i="2"/>
  <c r="F25" i="2"/>
  <c r="F24" i="2"/>
  <c r="F23" i="2"/>
  <c r="F22" i="2"/>
  <c r="F21" i="2"/>
  <c r="F20" i="2"/>
  <c r="F19" i="2"/>
  <c r="G20" i="2" l="1"/>
  <c r="G21" i="2"/>
  <c r="G23" i="2"/>
  <c r="G25" i="2"/>
  <c r="G26" i="2"/>
  <c r="G27" i="2"/>
  <c r="G28" i="2"/>
  <c r="G29" i="2"/>
  <c r="H16" i="2"/>
  <c r="H17" i="2" s="1"/>
  <c r="G37" i="4"/>
  <c r="G24" i="2"/>
  <c r="G22" i="2"/>
  <c r="I12" i="2"/>
  <c r="G19" i="2"/>
  <c r="C31" i="4"/>
  <c r="D31" i="4"/>
  <c r="E31" i="4"/>
  <c r="F31" i="4"/>
  <c r="G31" i="4"/>
  <c r="H31" i="4"/>
  <c r="I31" i="4"/>
  <c r="J31" i="4"/>
  <c r="K31" i="4"/>
  <c r="L31" i="4"/>
  <c r="M31" i="4"/>
  <c r="C32" i="4"/>
  <c r="D32" i="4"/>
  <c r="E32" i="4"/>
  <c r="F32" i="4"/>
  <c r="G32" i="4"/>
  <c r="H32" i="4"/>
  <c r="I32" i="4"/>
  <c r="J32" i="4"/>
  <c r="K32" i="4"/>
  <c r="L32" i="4"/>
  <c r="M32" i="4"/>
  <c r="C33" i="4"/>
  <c r="D33" i="4"/>
  <c r="E33" i="4"/>
  <c r="F33" i="4"/>
  <c r="G33" i="4"/>
  <c r="H33" i="4"/>
  <c r="I33" i="4"/>
  <c r="J33" i="4"/>
  <c r="K33" i="4"/>
  <c r="L33" i="4"/>
  <c r="M33" i="4"/>
  <c r="C34" i="4"/>
  <c r="D34" i="4"/>
  <c r="E34" i="4"/>
  <c r="F34" i="4"/>
  <c r="G34" i="4"/>
  <c r="H34" i="4"/>
  <c r="I34" i="4"/>
  <c r="J34" i="4"/>
  <c r="K34" i="4"/>
  <c r="L34" i="4"/>
  <c r="M34" i="4"/>
  <c r="C35" i="4"/>
  <c r="D35" i="4"/>
  <c r="E35" i="4"/>
  <c r="F35" i="4"/>
  <c r="G35" i="4"/>
  <c r="H35" i="4"/>
  <c r="I35" i="4"/>
  <c r="J35" i="4"/>
  <c r="K35" i="4"/>
  <c r="L35" i="4"/>
  <c r="M35" i="4"/>
  <c r="C36" i="4"/>
  <c r="D36" i="4"/>
  <c r="E36" i="4"/>
  <c r="F36" i="4"/>
  <c r="G36" i="4"/>
  <c r="H36" i="4"/>
  <c r="I36" i="4"/>
  <c r="J36" i="4"/>
  <c r="K36" i="4"/>
  <c r="L36" i="4"/>
  <c r="M36" i="4"/>
  <c r="C37" i="4"/>
  <c r="D37" i="4"/>
  <c r="E37" i="4"/>
  <c r="F37" i="4"/>
  <c r="H37" i="4"/>
  <c r="I37" i="4"/>
  <c r="J37" i="4"/>
  <c r="K37" i="4"/>
  <c r="L37" i="4"/>
  <c r="M37" i="4"/>
  <c r="C38" i="4"/>
  <c r="D38" i="4"/>
  <c r="E38" i="4"/>
  <c r="F38" i="4"/>
  <c r="G38" i="4"/>
  <c r="H38" i="4"/>
  <c r="I38" i="4"/>
  <c r="J38" i="4"/>
  <c r="K38" i="4"/>
  <c r="L38" i="4"/>
  <c r="M38" i="4"/>
  <c r="C39" i="4"/>
  <c r="D39" i="4"/>
  <c r="E39" i="4"/>
  <c r="F39" i="4"/>
  <c r="G39" i="4"/>
  <c r="H39" i="4"/>
  <c r="I39" i="4"/>
  <c r="J39" i="4"/>
  <c r="K39" i="4"/>
  <c r="L39" i="4"/>
  <c r="M39" i="4"/>
  <c r="C40" i="4"/>
  <c r="D40" i="4"/>
  <c r="E40" i="4"/>
  <c r="F40" i="4"/>
  <c r="G40" i="4"/>
  <c r="H40" i="4"/>
  <c r="I40" i="4"/>
  <c r="J40" i="4"/>
  <c r="K40" i="4"/>
  <c r="L40" i="4"/>
  <c r="M40" i="4"/>
  <c r="C41" i="4"/>
  <c r="D41" i="4"/>
  <c r="E41" i="4"/>
  <c r="F41" i="4"/>
  <c r="G41" i="4"/>
  <c r="H41" i="4"/>
  <c r="I41" i="4"/>
  <c r="J41" i="4"/>
  <c r="K41" i="4"/>
  <c r="L41" i="4"/>
  <c r="M41" i="4"/>
  <c r="C42" i="4"/>
  <c r="D42" i="4"/>
  <c r="E42" i="4"/>
  <c r="F42" i="4"/>
  <c r="G42" i="4"/>
  <c r="H42" i="4"/>
  <c r="I42" i="4"/>
  <c r="J42" i="4"/>
  <c r="K42" i="4"/>
  <c r="L42" i="4"/>
  <c r="M42" i="4"/>
  <c r="C43" i="4"/>
  <c r="D43" i="4"/>
  <c r="E43" i="4"/>
  <c r="F43" i="4"/>
  <c r="G43" i="4"/>
  <c r="H43" i="4"/>
  <c r="I43" i="4"/>
  <c r="J43" i="4"/>
  <c r="K43" i="4"/>
  <c r="L43" i="4"/>
  <c r="M43" i="4"/>
  <c r="C44" i="4"/>
  <c r="D44" i="4"/>
  <c r="E44" i="4"/>
  <c r="F44" i="4"/>
  <c r="G44" i="4"/>
  <c r="H44" i="4"/>
  <c r="I44" i="4"/>
  <c r="J44" i="4"/>
  <c r="K44" i="4"/>
  <c r="L44" i="4"/>
  <c r="M44" i="4"/>
  <c r="C45" i="4"/>
  <c r="D45" i="4"/>
  <c r="E45" i="4"/>
  <c r="F45" i="4"/>
  <c r="G45" i="4"/>
  <c r="H45" i="4"/>
  <c r="I45" i="4"/>
  <c r="J45" i="4"/>
  <c r="K45" i="4"/>
  <c r="L45" i="4"/>
  <c r="M45" i="4"/>
  <c r="C46" i="4"/>
  <c r="D46" i="4"/>
  <c r="E46" i="4"/>
  <c r="F46" i="4"/>
  <c r="G46" i="4"/>
  <c r="H46" i="4"/>
  <c r="I46" i="4"/>
  <c r="J46" i="4"/>
  <c r="K46" i="4"/>
  <c r="L46" i="4"/>
  <c r="M46" i="4"/>
  <c r="C47" i="4"/>
  <c r="D47" i="4"/>
  <c r="E47" i="4"/>
  <c r="F47" i="4"/>
  <c r="G47" i="4"/>
  <c r="H47" i="4"/>
  <c r="I47" i="4"/>
  <c r="J47" i="4"/>
  <c r="K47" i="4"/>
  <c r="L47" i="4"/>
  <c r="M47" i="4"/>
  <c r="C48" i="4"/>
  <c r="D48" i="4"/>
  <c r="E48" i="4"/>
  <c r="F48" i="4"/>
  <c r="G48" i="4"/>
  <c r="H48" i="4"/>
  <c r="I48" i="4"/>
  <c r="J48" i="4"/>
  <c r="K48" i="4"/>
  <c r="L48" i="4"/>
  <c r="M48" i="4"/>
  <c r="C49" i="4"/>
  <c r="D49" i="4"/>
  <c r="E49" i="4"/>
  <c r="F49" i="4"/>
  <c r="G49" i="4"/>
  <c r="H49" i="4"/>
  <c r="I49" i="4"/>
  <c r="J49" i="4"/>
  <c r="K49" i="4"/>
  <c r="L49" i="4"/>
  <c r="M49" i="4"/>
  <c r="C50" i="4"/>
  <c r="D50" i="4"/>
  <c r="E50" i="4"/>
  <c r="F50" i="4"/>
  <c r="G50" i="4"/>
  <c r="H50" i="4"/>
  <c r="I50" i="4"/>
  <c r="J50" i="4"/>
  <c r="K50" i="4"/>
  <c r="L50" i="4"/>
  <c r="M50" i="4"/>
  <c r="C51" i="4"/>
  <c r="D51" i="4"/>
  <c r="E51" i="4"/>
  <c r="F51" i="4"/>
  <c r="G51" i="4"/>
  <c r="H51" i="4"/>
  <c r="I51" i="4"/>
  <c r="J51" i="4"/>
  <c r="K51" i="4"/>
  <c r="L51" i="4"/>
  <c r="M51" i="4"/>
  <c r="C52" i="4"/>
  <c r="D52" i="4"/>
  <c r="E52" i="4"/>
  <c r="F52" i="4"/>
  <c r="G52" i="4"/>
  <c r="H52" i="4"/>
  <c r="I52" i="4"/>
  <c r="J52" i="4"/>
  <c r="K52" i="4"/>
  <c r="L52" i="4"/>
  <c r="M52" i="4"/>
  <c r="C53" i="4"/>
  <c r="D53" i="4"/>
  <c r="E53" i="4"/>
  <c r="F53" i="4"/>
  <c r="G53" i="4"/>
  <c r="H53" i="4"/>
  <c r="I53" i="4"/>
  <c r="J53" i="4"/>
  <c r="K53" i="4"/>
  <c r="L53" i="4"/>
  <c r="M53" i="4"/>
  <c r="C54" i="4"/>
  <c r="D54" i="4"/>
  <c r="E54" i="4"/>
  <c r="F54" i="4"/>
  <c r="G54" i="4"/>
  <c r="H54" i="4"/>
  <c r="I54" i="4"/>
  <c r="J54" i="4"/>
  <c r="K54" i="4"/>
  <c r="L54" i="4"/>
  <c r="M54" i="4"/>
  <c r="B48" i="4"/>
  <c r="B49" i="4"/>
  <c r="B50" i="4"/>
  <c r="B51" i="4"/>
  <c r="B52" i="4"/>
  <c r="B53" i="4"/>
  <c r="B54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31" i="4"/>
  <c r="G30" i="2"/>
  <c r="G31" i="2"/>
  <c r="P23" i="1"/>
  <c r="H23" i="1"/>
  <c r="O21" i="1"/>
  <c r="N21" i="1"/>
  <c r="M21" i="1"/>
  <c r="L21" i="1"/>
  <c r="K21" i="1"/>
  <c r="J21" i="1"/>
  <c r="I21" i="1"/>
  <c r="P19" i="1"/>
  <c r="P18" i="1"/>
  <c r="P17" i="1"/>
  <c r="P16" i="1"/>
  <c r="P15" i="1"/>
  <c r="P14" i="1"/>
  <c r="P13" i="1"/>
  <c r="P11" i="1"/>
  <c r="P10" i="1"/>
  <c r="P3" i="1"/>
  <c r="P2" i="1"/>
</calcChain>
</file>

<file path=xl/sharedStrings.xml><?xml version="1.0" encoding="utf-8"?>
<sst xmlns="http://schemas.openxmlformats.org/spreadsheetml/2006/main" count="290" uniqueCount="164">
  <si>
    <t>_</t>
  </si>
  <si>
    <t>יתרת ייצור אפשרית</t>
  </si>
  <si>
    <t>Existing solar particime acres</t>
  </si>
  <si>
    <t>Certified solar particime acres</t>
  </si>
  <si>
    <t>Planned solar particule acres</t>
  </si>
  <si>
    <t>Solar particime acres remain</t>
  </si>
  <si>
    <t>As part of Tama 41 - enlargement to 300 dunams per kibbutz</t>
  </si>
  <si>
    <t>Total acres</t>
  </si>
  <si>
    <t>Total MW from agricultural land connected to the network</t>
  </si>
  <si>
    <t>MW inside the kibbutz fence (ground and roofs) connected to the network</t>
  </si>
  <si>
    <t>Total connected to the network</t>
  </si>
  <si>
    <t xml:space="preserve">MW planned in kibbutz courtyard/facility </t>
  </si>
  <si>
    <t>MW total planned in farmer</t>
  </si>
  <si>
    <t>MW as part of Tama 41 - Enlargement to 300 dunams per kibbutz</t>
  </si>
  <si>
    <t>MW Total</t>
  </si>
  <si>
    <t>Total production limit according to transport infrastructure</t>
  </si>
  <si>
    <t>תת"ל 85</t>
  </si>
  <si>
    <t>תמא 41 (תת"ל 116)</t>
  </si>
  <si>
    <t>פרויקט אגירה שאובה</t>
  </si>
  <si>
    <t>Comments</t>
  </si>
  <si>
    <t>Settlement</t>
  </si>
  <si>
    <t>High Willow</t>
  </si>
  <si>
    <t>Rooftops Eilat</t>
  </si>
  <si>
    <t>Eilot</t>
  </si>
  <si>
    <t>Elipaz</t>
  </si>
  <si>
    <t>Samar</t>
  </si>
  <si>
    <t>Yotvata</t>
  </si>
  <si>
    <t>Groupic</t>
  </si>
  <si>
    <t>Ketura</t>
  </si>
  <si>
    <t>Lotan</t>
  </si>
  <si>
    <t>Yahel</t>
  </si>
  <si>
    <t>Neot Smadar</t>
  </si>
  <si>
    <t>Timna Mines</t>
  </si>
  <si>
    <t>Evrona</t>
  </si>
  <si>
    <t>Regional Center Rooftops</t>
  </si>
  <si>
    <t>owner from Kibbutz Yotvata</t>
  </si>
  <si>
    <t>Total Land for Solar</t>
  </si>
  <si>
    <t>Total production limit according to existing transport infrastructure</t>
  </si>
  <si>
    <t>Possible space resale</t>
  </si>
  <si>
    <t>Divided from a surface that produced energy as well as from the storage itself</t>
  </si>
  <si>
    <t>As part of Yotvata's 300-dunam project</t>
  </si>
  <si>
    <t>Result</t>
  </si>
  <si>
    <t>ground coverage ratio</t>
  </si>
  <si>
    <t>default</t>
  </si>
  <si>
    <t>inverter efficiency</t>
  </si>
  <si>
    <t>inverter power rating, default</t>
  </si>
  <si>
    <t>DC to AC ratio</t>
  </si>
  <si>
    <t>Advanced Parameters</t>
  </si>
  <si>
    <t>facing south</t>
  </si>
  <si>
    <r>
      <t>azimuth angle (</t>
    </r>
    <r>
      <rPr>
        <sz val="10"/>
        <color rgb="FF000000"/>
        <rFont val="Calibri"/>
        <family val="2"/>
      </rPr>
      <t>°</t>
    </r>
    <r>
      <rPr>
        <sz val="10"/>
        <color rgb="FF000000"/>
        <rFont val="Arial"/>
        <family val="2"/>
      </rPr>
      <t>)</t>
    </r>
  </si>
  <si>
    <t>observational guess</t>
  </si>
  <si>
    <r>
      <t>tilt angle (</t>
    </r>
    <r>
      <rPr>
        <sz val="10"/>
        <color rgb="FF000000"/>
        <rFont val="Calibri"/>
        <family val="2"/>
      </rPr>
      <t>°</t>
    </r>
    <r>
      <rPr>
        <sz val="10"/>
        <color rgb="FF000000"/>
        <rFont val="Arial"/>
        <family val="2"/>
      </rPr>
      <t>)</t>
    </r>
  </si>
  <si>
    <t>estimated cumulative</t>
  </si>
  <si>
    <t>availability</t>
  </si>
  <si>
    <t>estimating .005/yr</t>
  </si>
  <si>
    <t>age</t>
  </si>
  <si>
    <t>nameplate rating</t>
  </si>
  <si>
    <t>light-induced degradation</t>
  </si>
  <si>
    <t>connections</t>
  </si>
  <si>
    <t>wiring</t>
  </si>
  <si>
    <t>mismatch</t>
  </si>
  <si>
    <t>none</t>
  </si>
  <si>
    <t>snow</t>
  </si>
  <si>
    <t>open field</t>
  </si>
  <si>
    <t>shading</t>
  </si>
  <si>
    <t>soiling</t>
  </si>
  <si>
    <t>System Losses</t>
  </si>
  <si>
    <t>fixed, open rack</t>
  </si>
  <si>
    <t>array type</t>
  </si>
  <si>
    <r>
      <t xml:space="preserve">loss per </t>
    </r>
    <r>
      <rPr>
        <sz val="10"/>
        <color rgb="FF000000"/>
        <rFont val="Calibri"/>
        <family val="2"/>
      </rPr>
      <t>°</t>
    </r>
    <r>
      <rPr>
        <sz val="10"/>
        <color rgb="FF000000"/>
        <rFont val="Arial"/>
        <family val="2"/>
      </rPr>
      <t>C</t>
    </r>
  </si>
  <si>
    <t>temperature coefficient</t>
  </si>
  <si>
    <t>glass, anti reflective coating</t>
  </si>
  <si>
    <t>module cover</t>
  </si>
  <si>
    <t>nominal efficiency</t>
  </si>
  <si>
    <t>crystalline silicon</t>
  </si>
  <si>
    <t>cell type</t>
  </si>
  <si>
    <t>Module Type: Premium</t>
  </si>
  <si>
    <r>
      <t>1 kW/m</t>
    </r>
    <r>
      <rPr>
        <vertAlign val="superscript"/>
        <sz val="10"/>
        <color rgb="FF000000"/>
        <rFont val="Arial"/>
        <family val="2"/>
      </rPr>
      <t>2</t>
    </r>
    <r>
      <rPr>
        <sz val="10"/>
        <color rgb="FF000000"/>
        <rFont val="Arial"/>
        <family val="2"/>
      </rPr>
      <t xml:space="preserve"> * area * efficency </t>
    </r>
  </si>
  <si>
    <t>rated power</t>
  </si>
  <si>
    <t>Explanation</t>
  </si>
  <si>
    <t>Value</t>
  </si>
  <si>
    <t>Parameter</t>
  </si>
  <si>
    <t>Eilot and Arava Valley PV Fields</t>
  </si>
  <si>
    <t>PVWatts: Monthly PV Performance Data</t>
  </si>
  <si>
    <t>Requested Location:</t>
  </si>
  <si>
    <t>Ketura, Israel</t>
  </si>
  <si>
    <t>Location:</t>
  </si>
  <si>
    <t>EILAT, ISRAEL</t>
  </si>
  <si>
    <t>Lat (deg N):</t>
  </si>
  <si>
    <t>Long (deg E):</t>
  </si>
  <si>
    <t>Elev (m):</t>
  </si>
  <si>
    <t>DC System Size (kW):</t>
  </si>
  <si>
    <t>Module Type:</t>
  </si>
  <si>
    <t>Premium</t>
  </si>
  <si>
    <t>Array Type:</t>
  </si>
  <si>
    <t>Fixed (open rack)</t>
  </si>
  <si>
    <t>Array Tilt (deg):</t>
  </si>
  <si>
    <t>Array Azimuth (deg):</t>
  </si>
  <si>
    <t>System Losses:</t>
  </si>
  <si>
    <t>Invert Efficiency:</t>
  </si>
  <si>
    <t>DC to AC Size Ratio:</t>
  </si>
  <si>
    <t>Capacity Factor (%)</t>
  </si>
  <si>
    <t>Month</t>
  </si>
  <si>
    <t>AC System Output(kWh)</t>
  </si>
  <si>
    <t>Solar Radiation (kWh/m^2/day)</t>
  </si>
  <si>
    <t>Plane of Array Irradiance (W/m^2)</t>
  </si>
  <si>
    <t>DC array Output (kWh)</t>
  </si>
  <si>
    <t>Total</t>
  </si>
  <si>
    <t>GWh</t>
  </si>
  <si>
    <t>Yotvata's share under the joint project (56%), population:717</t>
  </si>
  <si>
    <t>population: 500</t>
  </si>
  <si>
    <t>population: 177</t>
  </si>
  <si>
    <t>arava, population: 350</t>
  </si>
  <si>
    <t>regional country, population: 315</t>
  </si>
  <si>
    <t>Forty (40) acres made a land swap with field resources. The planned 57 acres are part of a partnership with Yotvata's planned field. Population: 279</t>
  </si>
  <si>
    <t>SEPARATELY MEASURED BY WPI TEAM (2020)/ population: 52,299</t>
  </si>
  <si>
    <t>population: 218</t>
  </si>
  <si>
    <t>population: 227</t>
  </si>
  <si>
    <t>average visitors in Eilat at agiven time</t>
  </si>
  <si>
    <t>relative transmission to Eilat</t>
  </si>
  <si>
    <t>population outside Eilat</t>
  </si>
  <si>
    <t>Eilat population</t>
  </si>
  <si>
    <t>Jan</t>
  </si>
  <si>
    <t>Hour/Month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</si>
  <si>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</si>
  <si>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</si>
  <si>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</si>
  <si>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</si>
  <si>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</si>
  <si>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</si>
  <si>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</si>
  <si>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</si>
  <si>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</si>
  <si>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</si>
  <si>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</si>
  <si>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 xml:space="preserve"> In MW</t>
  </si>
  <si>
    <t>Power (W)</t>
  </si>
  <si>
    <t>hourly totals</t>
  </si>
  <si>
    <t>Settlement2</t>
  </si>
  <si>
    <t>Total (GWh)</t>
  </si>
  <si>
    <t>Eilat Roofs</t>
  </si>
  <si>
    <t>Southern Arava</t>
  </si>
  <si>
    <t>Residential (GWh)</t>
  </si>
  <si>
    <t>Commercial (GWh)</t>
  </si>
  <si>
    <t>Municipal (GWh)</t>
  </si>
  <si>
    <t>Region (GWh)</t>
  </si>
  <si>
    <t>defaullt</t>
  </si>
  <si>
    <t>accounted in power demand data</t>
  </si>
  <si>
    <t>multiplied sequentially</t>
  </si>
  <si>
    <t xml:space="preserve">19.2	</t>
  </si>
  <si>
    <t>assuming 95% to city and 5% transmission losses</t>
  </si>
  <si>
    <t>dust, assuming cleaning</t>
  </si>
  <si>
    <t>Arava</t>
  </si>
  <si>
    <t>City Roofs</t>
  </si>
  <si>
    <t>DC (GWh)</t>
  </si>
  <si>
    <t>AC (GWh)</t>
  </si>
  <si>
    <t>To Eilat</t>
  </si>
  <si>
    <t>In MW</t>
  </si>
  <si>
    <t>Grophit</t>
  </si>
  <si>
    <t>Planned</t>
  </si>
  <si>
    <t>Neve Harif</t>
  </si>
  <si>
    <t>Currently Connected (MW)</t>
  </si>
  <si>
    <t>Currently Connected (MW)2</t>
  </si>
  <si>
    <t>kWh/year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</si>
</sst>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sz val="10"/>
      <color rgb="FF000000"/>
      <name val="Calibri"/>
      <family val="2"/>
    </font>
    <font>
      <sz val="10"/>
      <color theme="1"/>
      <name val="Arial"/>
      <family val="2"/>
    </font>
    <font>
      <vertAlign val="superscript"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2060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rgb="FFEEECE1"/>
        <bgColor rgb="FFEEECE1"/>
      </patternFill>
    </fill>
    <fill>
      <patternFill patternType="solid">
        <fgColor rgb="FFC00000"/>
        <bgColor rgb="FFC00000"/>
      </patternFill>
    </fill>
    <fill>
      <patternFill patternType="solid">
        <fgColor rgb="FFFF0000"/>
        <bgColor rgb="FFFF0000"/>
      </patternFill>
    </fill>
    <fill>
      <patternFill patternType="solid">
        <fgColor rgb="FF953734"/>
        <bgColor rgb="FF953734"/>
      </patternFill>
    </fill>
    <fill>
      <patternFill patternType="solid">
        <fgColor rgb="FFD99594"/>
        <bgColor rgb="FFD99594"/>
      </patternFill>
    </fill>
    <fill>
      <patternFill patternType="solid">
        <fgColor rgb="FF76923C"/>
        <bgColor rgb="FF76923C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theme="1"/>
      </left>
      <right style="thin">
        <color theme="1"/>
      </right>
      <top/>
      <bottom style="medium">
        <color theme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11" borderId="0" xfId="0" applyFill="1"/>
    <xf numFmtId="0" fontId="1" fillId="12" borderId="0" xfId="0" applyFont="1" applyFill="1"/>
    <xf numFmtId="0" fontId="0" fillId="13" borderId="0" xfId="0" applyFill="1"/>
    <xf numFmtId="0" fontId="2" fillId="0" borderId="0" xfId="0" applyFont="1"/>
    <xf numFmtId="0" fontId="2" fillId="11" borderId="0" xfId="0" applyFont="1" applyFill="1"/>
    <xf numFmtId="0" fontId="5" fillId="11" borderId="0" xfId="0" applyFont="1" applyFill="1"/>
    <xf numFmtId="0" fontId="5" fillId="13" borderId="0" xfId="0" applyFont="1" applyFill="1"/>
    <xf numFmtId="0" fontId="5" fillId="0" borderId="0" xfId="0" applyFont="1"/>
    <xf numFmtId="0" fontId="7" fillId="11" borderId="0" xfId="0" applyFont="1" applyFill="1"/>
    <xf numFmtId="0" fontId="0" fillId="0" borderId="0" xfId="0" applyFont="1" applyAlignment="1">
      <alignment horizontal="left" vertical="center" indent="1"/>
    </xf>
    <xf numFmtId="0" fontId="0" fillId="0" borderId="0" xfId="0" applyFont="1"/>
    <xf numFmtId="0" fontId="0" fillId="0" borderId="1" xfId="0" applyFont="1" applyBorder="1"/>
    <xf numFmtId="0" fontId="0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right" vertical="center" wrapText="1"/>
    </xf>
    <xf numFmtId="0" fontId="12" fillId="5" borderId="2" xfId="0" applyFont="1" applyFill="1" applyBorder="1" applyAlignment="1">
      <alignment horizontal="right" vertical="center" wrapText="1"/>
    </xf>
    <xf numFmtId="0" fontId="12" fillId="5" borderId="3" xfId="0" applyFont="1" applyFill="1" applyBorder="1" applyAlignment="1">
      <alignment horizontal="right" vertical="center" wrapText="1"/>
    </xf>
    <xf numFmtId="0" fontId="0" fillId="3" borderId="1" xfId="0" applyFont="1" applyFill="1" applyBorder="1" applyAlignment="1">
      <alignment horizontal="right" vertical="center" wrapText="1"/>
    </xf>
    <xf numFmtId="0" fontId="12" fillId="4" borderId="1" xfId="0" applyFont="1" applyFill="1" applyBorder="1" applyAlignment="1">
      <alignment vertical="center" wrapText="1"/>
    </xf>
    <xf numFmtId="0" fontId="12" fillId="4" borderId="1" xfId="0" applyFont="1" applyFill="1" applyBorder="1"/>
    <xf numFmtId="0" fontId="12" fillId="3" borderId="1" xfId="0" applyFont="1" applyFill="1" applyBorder="1"/>
    <xf numFmtId="0" fontId="12" fillId="5" borderId="1" xfId="0" applyFont="1" applyFill="1" applyBorder="1"/>
    <xf numFmtId="0" fontId="12" fillId="3" borderId="1" xfId="0" applyFont="1" applyFill="1" applyBorder="1" applyAlignment="1">
      <alignment vertical="center" wrapText="1"/>
    </xf>
    <xf numFmtId="0" fontId="12" fillId="5" borderId="2" xfId="0" applyFont="1" applyFill="1" applyBorder="1" applyAlignment="1">
      <alignment vertical="center" wrapText="1"/>
    </xf>
    <xf numFmtId="0" fontId="12" fillId="5" borderId="1" xfId="0" applyFont="1" applyFill="1" applyBorder="1" applyAlignment="1">
      <alignment vertical="center" wrapText="1"/>
    </xf>
    <xf numFmtId="0" fontId="12" fillId="5" borderId="3" xfId="0" applyFont="1" applyFill="1" applyBorder="1" applyAlignment="1">
      <alignment vertical="center" wrapText="1"/>
    </xf>
    <xf numFmtId="0" fontId="12" fillId="5" borderId="1" xfId="0" applyFont="1" applyFill="1" applyBorder="1" applyAlignment="1">
      <alignment vertical="center"/>
    </xf>
    <xf numFmtId="0" fontId="0" fillId="3" borderId="1" xfId="0" applyFont="1" applyFill="1" applyBorder="1" applyAlignment="1">
      <alignment vertical="center" wrapText="1"/>
    </xf>
    <xf numFmtId="0" fontId="12" fillId="5" borderId="2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0" fillId="2" borderId="1" xfId="0" applyFont="1" applyFill="1" applyBorder="1" applyAlignment="1">
      <alignment vertical="center" wrapText="1"/>
    </xf>
    <xf numFmtId="0" fontId="12" fillId="2" borderId="1" xfId="0" applyFont="1" applyFill="1" applyBorder="1"/>
    <xf numFmtId="0" fontId="12" fillId="2" borderId="1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2" fillId="5" borderId="2" xfId="0" applyFont="1" applyFill="1" applyBorder="1"/>
    <xf numFmtId="0" fontId="12" fillId="5" borderId="3" xfId="0" applyFont="1" applyFill="1" applyBorder="1"/>
    <xf numFmtId="0" fontId="0" fillId="3" borderId="1" xfId="0" applyFont="1" applyFill="1" applyBorder="1"/>
    <xf numFmtId="0" fontId="13" fillId="6" borderId="1" xfId="0" applyFont="1" applyFill="1" applyBorder="1"/>
    <xf numFmtId="4" fontId="13" fillId="6" borderId="1" xfId="0" applyNumberFormat="1" applyFont="1" applyFill="1" applyBorder="1"/>
    <xf numFmtId="0" fontId="11" fillId="6" borderId="1" xfId="0" applyFont="1" applyFill="1" applyBorder="1"/>
    <xf numFmtId="0" fontId="11" fillId="7" borderId="1" xfId="0" applyFont="1" applyFill="1" applyBorder="1"/>
    <xf numFmtId="0" fontId="13" fillId="7" borderId="1" xfId="0" applyFont="1" applyFill="1" applyBorder="1"/>
    <xf numFmtId="0" fontId="11" fillId="8" borderId="1" xfId="0" applyFont="1" applyFill="1" applyBorder="1"/>
    <xf numFmtId="0" fontId="12" fillId="6" borderId="1" xfId="0" applyFont="1" applyFill="1" applyBorder="1"/>
    <xf numFmtId="0" fontId="11" fillId="9" borderId="1" xfId="0" applyFont="1" applyFill="1" applyBorder="1"/>
    <xf numFmtId="4" fontId="11" fillId="10" borderId="1" xfId="0" applyNumberFormat="1" applyFont="1" applyFill="1" applyBorder="1"/>
    <xf numFmtId="0" fontId="12" fillId="9" borderId="1" xfId="0" applyFont="1" applyFill="1" applyBorder="1"/>
    <xf numFmtId="0" fontId="11" fillId="10" borderId="1" xfId="0" applyFont="1" applyFill="1" applyBorder="1"/>
    <xf numFmtId="0" fontId="0" fillId="14" borderId="1" xfId="0" applyFont="1" applyFill="1" applyBorder="1"/>
    <xf numFmtId="2" fontId="0" fillId="0" borderId="0" xfId="0" applyNumberFormat="1"/>
    <xf numFmtId="0" fontId="9" fillId="0" borderId="5" xfId="0" applyFont="1" applyBorder="1"/>
    <xf numFmtId="0" fontId="14" fillId="15" borderId="6" xfId="0" applyFont="1" applyFill="1" applyBorder="1" applyAlignment="1">
      <alignment horizontal="left" vertical="center" indent="1"/>
    </xf>
    <xf numFmtId="0" fontId="0" fillId="16" borderId="6" xfId="0" applyFont="1" applyFill="1" applyBorder="1" applyAlignment="1">
      <alignment horizontal="left" vertical="center" indent="1"/>
    </xf>
    <xf numFmtId="0" fontId="0" fillId="0" borderId="6" xfId="0" applyFont="1" applyBorder="1" applyAlignment="1">
      <alignment horizontal="left" vertical="center" indent="1"/>
    </xf>
    <xf numFmtId="0" fontId="14" fillId="15" borderId="7" xfId="0" applyFont="1" applyFill="1" applyBorder="1" applyAlignment="1">
      <alignment horizontal="left" vertical="center" indent="1"/>
    </xf>
    <xf numFmtId="0" fontId="0" fillId="16" borderId="1" xfId="0" applyFont="1" applyFill="1" applyBorder="1" applyAlignment="1">
      <alignment vertical="center" wrapText="1"/>
    </xf>
    <xf numFmtId="0" fontId="0" fillId="0" borderId="0" xfId="0" applyFont="1" applyFill="1" applyBorder="1"/>
    <xf numFmtId="0" fontId="12" fillId="0" borderId="1" xfId="0" applyFont="1" applyFill="1" applyBorder="1" applyAlignment="1">
      <alignment horizontal="right" vertical="center" wrapText="1"/>
    </xf>
    <xf numFmtId="0" fontId="12" fillId="0" borderId="1" xfId="0" applyFont="1" applyFill="1" applyBorder="1"/>
    <xf numFmtId="0" fontId="12" fillId="0" borderId="1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0" fontId="12" fillId="0" borderId="2" xfId="0" applyFont="1" applyFill="1" applyBorder="1"/>
    <xf numFmtId="0" fontId="12" fillId="0" borderId="4" xfId="0" applyFont="1" applyFill="1" applyBorder="1"/>
    <xf numFmtId="0" fontId="0" fillId="17" borderId="0" xfId="0" applyFont="1" applyFill="1"/>
    <xf numFmtId="0" fontId="0" fillId="17" borderId="0" xfId="0" applyFont="1" applyFill="1" applyAlignment="1">
      <alignment horizontal="left" vertical="center" indent="1"/>
    </xf>
    <xf numFmtId="0" fontId="0" fillId="18" borderId="1" xfId="0" applyFont="1" applyFill="1" applyBorder="1" applyAlignment="1">
      <alignment vertical="center" wrapText="1"/>
    </xf>
    <xf numFmtId="0" fontId="12" fillId="18" borderId="1" xfId="0" applyFont="1" applyFill="1" applyBorder="1" applyAlignment="1">
      <alignment vertical="center" wrapText="1"/>
    </xf>
    <xf numFmtId="0" fontId="0" fillId="18" borderId="4" xfId="0" applyFont="1" applyFill="1" applyBorder="1" applyAlignment="1">
      <alignment vertical="center" wrapText="1"/>
    </xf>
    <xf numFmtId="0" fontId="0" fillId="17" borderId="1" xfId="0" applyFont="1" applyFill="1" applyBorder="1" applyAlignment="1">
      <alignment vertical="center" wrapText="1"/>
    </xf>
    <xf numFmtId="0" fontId="0" fillId="18" borderId="1" xfId="0" applyFont="1" applyFill="1" applyBorder="1"/>
    <xf numFmtId="0" fontId="0" fillId="18" borderId="4" xfId="0" applyFont="1" applyFill="1" applyBorder="1"/>
    <xf numFmtId="0" fontId="8" fillId="1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26"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border outline="0">
        <top style="thin">
          <color theme="1"/>
        </top>
      </border>
    </dxf>
    <dxf>
      <border outline="0">
        <bottom style="medium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fill>
        <patternFill patternType="none">
          <fgColor indexed="64"/>
          <bgColor auto="1"/>
        </patternFill>
      </fill>
    </dxf>
    <dxf>
      <fill>
        <patternFill>
          <bgColor theme="5" tint="0.79998168889431442"/>
        </patternFill>
      </fill>
      <border outline="0">
        <left style="thin">
          <color rgb="FF000000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206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>
          <bgColor theme="5" tint="0.79998168889431442"/>
        </patternFill>
      </fill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Regional PV </a:t>
            </a:r>
            <a:r>
              <a:rPr lang="en-US" baseline="0"/>
              <a:t>Production by Month</a:t>
            </a:r>
            <a:endParaRPr lang="en-US"/>
          </a:p>
        </c:rich>
      </c:tx>
      <c:layout>
        <c:manualLayout>
          <c:xMode val="edge"/>
          <c:yMode val="edge"/>
          <c:x val="0.12182512291904517"/>
          <c:y val="2.79134682484298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'Output by Month'!$F$34</c:f>
              <c:strCache>
                <c:ptCount val="1"/>
                <c:pt idx="0">
                  <c:v>Arava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'Output by Month'!$E$35:$E$46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'Output by Month'!$F$35:$F$46</c:f>
              <c:numCache>
                <c:formatCode>General</c:formatCode>
                <c:ptCount val="12"/>
                <c:pt idx="0">
                  <c:v>23.184214000000001</c:v>
                </c:pt>
                <c:pt idx="1">
                  <c:v>24.234202</c:v>
                </c:pt>
                <c:pt idx="2">
                  <c:v>28.731334</c:v>
                </c:pt>
                <c:pt idx="3">
                  <c:v>28.393414</c:v>
                </c:pt>
                <c:pt idx="4">
                  <c:v>28.332830000000001</c:v>
                </c:pt>
                <c:pt idx="5">
                  <c:v>27.160806000000001</c:v>
                </c:pt>
                <c:pt idx="6">
                  <c:v>28.014009999999999</c:v>
                </c:pt>
                <c:pt idx="7">
                  <c:v>30.691859999999998</c:v>
                </c:pt>
                <c:pt idx="8">
                  <c:v>29.485492000000001</c:v>
                </c:pt>
                <c:pt idx="9">
                  <c:v>25.804221999999999</c:v>
                </c:pt>
                <c:pt idx="10">
                  <c:v>20.190006</c:v>
                </c:pt>
                <c:pt idx="11">
                  <c:v>21.332058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CE-4BFD-90B9-6DE97FF9ADD3}"/>
            </c:ext>
          </c:extLst>
        </c:ser>
        <c:ser>
          <c:idx val="1"/>
          <c:order val="1"/>
          <c:tx>
            <c:strRef>
              <c:f>'Output by Month'!$G$34</c:f>
              <c:strCache>
                <c:ptCount val="1"/>
                <c:pt idx="0">
                  <c:v>City Roofs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val>
            <c:numRef>
              <c:f>'Output by Month'!$G$35:$G$46</c:f>
              <c:numCache>
                <c:formatCode>General</c:formatCode>
                <c:ptCount val="12"/>
                <c:pt idx="0">
                  <c:v>0.74263685848521999</c:v>
                </c:pt>
                <c:pt idx="1">
                  <c:v>0.79076555215316002</c:v>
                </c:pt>
                <c:pt idx="2">
                  <c:v>0.97191127417301992</c:v>
                </c:pt>
                <c:pt idx="3">
                  <c:v>0.99894434159302004</c:v>
                </c:pt>
                <c:pt idx="4">
                  <c:v>1.0215745320643401</c:v>
                </c:pt>
                <c:pt idx="5">
                  <c:v>0.99918566747912985</c:v>
                </c:pt>
                <c:pt idx="6">
                  <c:v>1.0112176274248799</c:v>
                </c:pt>
                <c:pt idx="7">
                  <c:v>1.0814888481085199</c:v>
                </c:pt>
                <c:pt idx="8">
                  <c:v>0.99954879330085</c:v>
                </c:pt>
                <c:pt idx="9">
                  <c:v>0.84366042321240997</c:v>
                </c:pt>
                <c:pt idx="10">
                  <c:v>0.65163045466902003</c:v>
                </c:pt>
                <c:pt idx="11">
                  <c:v>0.67552390641616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CB-464E-80DF-B95B29652C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881990680"/>
        <c:axId val="881989696"/>
      </c:barChart>
      <c:catAx>
        <c:axId val="881990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1989696"/>
        <c:crosses val="autoZero"/>
        <c:auto val="1"/>
        <c:lblAlgn val="ctr"/>
        <c:lblOffset val="100"/>
        <c:noMultiLvlLbl val="0"/>
      </c:catAx>
      <c:valAx>
        <c:axId val="881989696"/>
        <c:scaling>
          <c:orientation val="minMax"/>
          <c:max val="32"/>
          <c:min val="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Energy (GWH)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1990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'Output by Month'!$K$2</c:f>
              <c:strCache>
                <c:ptCount val="1"/>
                <c:pt idx="0">
                  <c:v>hourly totals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'Output by Month'!$K$3:$K$26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1177913847.562</c:v>
                </c:pt>
                <c:pt idx="7">
                  <c:v>8876132027.0200005</c:v>
                </c:pt>
                <c:pt idx="8">
                  <c:v>21319006285.75</c:v>
                </c:pt>
                <c:pt idx="9">
                  <c:v>31164119376</c:v>
                </c:pt>
                <c:pt idx="10">
                  <c:v>37398977791</c:v>
                </c:pt>
                <c:pt idx="11">
                  <c:v>39566301364</c:v>
                </c:pt>
                <c:pt idx="12">
                  <c:v>39038277898</c:v>
                </c:pt>
                <c:pt idx="13">
                  <c:v>35843741728</c:v>
                </c:pt>
                <c:pt idx="14">
                  <c:v>29916265358</c:v>
                </c:pt>
                <c:pt idx="15">
                  <c:v>21243204698.938</c:v>
                </c:pt>
                <c:pt idx="16">
                  <c:v>11148104501.5</c:v>
                </c:pt>
                <c:pt idx="17">
                  <c:v>2606081608.8600001</c:v>
                </c:pt>
                <c:pt idx="18">
                  <c:v>526201571.23400003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49-430B-8FAB-16403603C2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4459480"/>
        <c:axId val="462363192"/>
      </c:barChart>
      <c:catAx>
        <c:axId val="6044594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363192"/>
        <c:crosses val="autoZero"/>
        <c:auto val="1"/>
        <c:lblAlgn val="ctr"/>
        <c:lblOffset val="100"/>
        <c:noMultiLvlLbl val="0"/>
      </c:catAx>
      <c:valAx>
        <c:axId val="462363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459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Annual PV Composition by Region</a:t>
            </a:r>
            <a:endParaRPr lang="en-US">
              <a:effectLst/>
            </a:endParaRPr>
          </a:p>
        </c:rich>
      </c:tx>
      <c:layout>
        <c:manualLayout>
          <c:xMode val="edge"/>
          <c:yMode val="edge"/>
          <c:x val="0.11555751432349053"/>
          <c:y val="5.11390051139005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spPr>
            <a:ln>
              <a:solidFill>
                <a:schemeClr val="accent1">
                  <a:lumMod val="75000"/>
                </a:schemeClr>
              </a:solidFill>
            </a:ln>
          </c:spPr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accent2">
                    <a:lumMod val="75000"/>
                  </a:schemeClr>
                </a:solidFill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2DA8-40F1-9860-815004E4142A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>
                <a:solidFill>
                  <a:schemeClr val="accent1">
                    <a:lumMod val="75000"/>
                  </a:schemeClr>
                </a:solidFill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DA8-40F1-9860-815004E4142A}"/>
              </c:ext>
            </c:extLst>
          </c:dPt>
          <c:dLbls>
            <c:dLbl>
              <c:idx val="0"/>
              <c:layout>
                <c:manualLayout>
                  <c:x val="-5.5532417048452035E-2"/>
                  <c:y val="-3.247506379030387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DA8-40F1-9860-815004E4142A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ysClr val="windowText" lastClr="000000"/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'Output by Month'!$N$33:$O$33</c:f>
              <c:strCache>
                <c:ptCount val="2"/>
                <c:pt idx="0">
                  <c:v>Eilat Roofs</c:v>
                </c:pt>
                <c:pt idx="1">
                  <c:v>Southern Arava</c:v>
                </c:pt>
              </c:strCache>
            </c:strRef>
          </c:cat>
          <c:val>
            <c:numRef>
              <c:f>'Output by Month'!$N$34:$O$34</c:f>
              <c:numCache>
                <c:formatCode>General</c:formatCode>
                <c:ptCount val="2"/>
                <c:pt idx="0">
                  <c:v>10.7880882788845</c:v>
                </c:pt>
                <c:pt idx="1">
                  <c:v>315.55444799999998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A8-40F1-9860-815004E4142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63825549503108"/>
          <c:y val="0.42397309939597844"/>
          <c:w val="0.22674366870321969"/>
          <c:h val="0.24008460320330521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PV Output Throughout the Day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222176175346503E-2"/>
          <c:y val="0.11559107270551823"/>
          <c:w val="0.82047988778292058"/>
          <c:h val="0.7634385308256030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'DC Output Day'!$B$2</c:f>
              <c:strCache>
                <c:ptCount val="1"/>
                <c:pt idx="0">
                  <c:v>Jan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'DC Output Day'!$A$3:$A$26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'DC Output Day'!$B$3:$B$26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323132.42644758098</c:v>
                </c:pt>
                <c:pt idx="8">
                  <c:v>39987232.3008065</c:v>
                </c:pt>
                <c:pt idx="9">
                  <c:v>78593291.6492607</c:v>
                </c:pt>
                <c:pt idx="10">
                  <c:v>107864327.389079</c:v>
                </c:pt>
                <c:pt idx="11">
                  <c:v>116528323.21791001</c:v>
                </c:pt>
                <c:pt idx="12">
                  <c:v>122408393.578091</c:v>
                </c:pt>
                <c:pt idx="13">
                  <c:v>109672820.286492</c:v>
                </c:pt>
                <c:pt idx="14">
                  <c:v>95444661.573387101</c:v>
                </c:pt>
                <c:pt idx="15">
                  <c:v>64355598.753595397</c:v>
                </c:pt>
                <c:pt idx="16">
                  <c:v>32550898.643313199</c:v>
                </c:pt>
                <c:pt idx="17">
                  <c:v>4082041.6142137102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6CA-4AE6-B841-01A6114B2E07}"/>
            </c:ext>
          </c:extLst>
        </c:ser>
        <c:ser>
          <c:idx val="3"/>
          <c:order val="3"/>
          <c:tx>
            <c:strRef>
              <c:f>'DC Output Day'!$E$2</c:f>
              <c:strCache>
                <c:ptCount val="1"/>
                <c:pt idx="0">
                  <c:v>Apr</c:v>
                </c:pt>
              </c:strCache>
              <c:extLst xmlns:c15="http://schemas.microsoft.com/office/drawing/2012/chart"/>
            </c:strRef>
          </c:tx>
          <c:spPr>
            <a:ln w="9525" cap="rnd">
              <a:solidFill>
                <a:schemeClr val="accent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chemeClr val="accent6"/>
              </a:solidFill>
              <a:ln w="9525" cap="rnd">
                <a:solidFill>
                  <a:schemeClr val="accent6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'DC Output Day'!$A$3:$A$26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  <c:extLst xmlns:c15="http://schemas.microsoft.com/office/drawing/2012/chart"/>
            </c:numRef>
          </c:xVal>
          <c:yVal>
            <c:numRef>
              <c:f>'DC Output Day'!$E$3:$E$26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5948781.1270555602</c:v>
                </c:pt>
                <c:pt idx="7">
                  <c:v>38343062.319375001</c:v>
                </c:pt>
                <c:pt idx="8">
                  <c:v>75326579.149479195</c:v>
                </c:pt>
                <c:pt idx="9">
                  <c:v>104767538.632847</c:v>
                </c:pt>
                <c:pt idx="10">
                  <c:v>122154455.955451</c:v>
                </c:pt>
                <c:pt idx="11">
                  <c:v>135065542.076285</c:v>
                </c:pt>
                <c:pt idx="12">
                  <c:v>135162038.36670101</c:v>
                </c:pt>
                <c:pt idx="13">
                  <c:v>125223993.818194</c:v>
                </c:pt>
                <c:pt idx="14">
                  <c:v>105220493.354444</c:v>
                </c:pt>
                <c:pt idx="15">
                  <c:v>75536534.480555594</c:v>
                </c:pt>
                <c:pt idx="16">
                  <c:v>41038619.1138542</c:v>
                </c:pt>
                <c:pt idx="17">
                  <c:v>12817932.7898611</c:v>
                </c:pt>
                <c:pt idx="18">
                  <c:v>3095912.35579861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3-86CA-4AE6-B841-01A6114B2E07}"/>
            </c:ext>
          </c:extLst>
        </c:ser>
        <c:ser>
          <c:idx val="6"/>
          <c:order val="6"/>
          <c:tx>
            <c:strRef>
              <c:f>'DC Output Day'!$H$2</c:f>
              <c:strCache>
                <c:ptCount val="1"/>
                <c:pt idx="0">
                  <c:v>Jul</c:v>
                </c:pt>
              </c:strCache>
              <c:extLst xmlns:c15="http://schemas.microsoft.com/office/drawing/2012/chart"/>
            </c:strRef>
          </c:tx>
          <c:spPr>
            <a:ln w="95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chemeClr val="accent4"/>
              </a:solidFill>
              <a:ln w="9525" cap="rnd">
                <a:solidFill>
                  <a:schemeClr val="accent4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'DC Output Day'!$A$3:$A$26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  <c:extLst xmlns:c15="http://schemas.microsoft.com/office/drawing/2012/chart"/>
            </c:numRef>
          </c:xVal>
          <c:yVal>
            <c:numRef>
              <c:f>'DC Output Day'!$H$3:$H$26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8826850.9995295703</c:v>
                </c:pt>
                <c:pt idx="7">
                  <c:v>39184426.559106201</c:v>
                </c:pt>
                <c:pt idx="8">
                  <c:v>74447580.152419403</c:v>
                </c:pt>
                <c:pt idx="9">
                  <c:v>102374011.54348101</c:v>
                </c:pt>
                <c:pt idx="10">
                  <c:v>118705253.346237</c:v>
                </c:pt>
                <c:pt idx="11">
                  <c:v>125047691.262298</c:v>
                </c:pt>
                <c:pt idx="12">
                  <c:v>123386584.303293</c:v>
                </c:pt>
                <c:pt idx="13">
                  <c:v>114348940.221035</c:v>
                </c:pt>
                <c:pt idx="14">
                  <c:v>97396900.696875006</c:v>
                </c:pt>
                <c:pt idx="15">
                  <c:v>73335747.476108894</c:v>
                </c:pt>
                <c:pt idx="16">
                  <c:v>41678095.554133102</c:v>
                </c:pt>
                <c:pt idx="17">
                  <c:v>12400563.5323589</c:v>
                </c:pt>
                <c:pt idx="18">
                  <c:v>5133345.1815188201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86CA-4AE6-B841-01A6114B2E07}"/>
            </c:ext>
          </c:extLst>
        </c:ser>
        <c:ser>
          <c:idx val="9"/>
          <c:order val="9"/>
          <c:tx>
            <c:strRef>
              <c:f>'DC Output Day'!$K$2</c:f>
              <c:strCache>
                <c:ptCount val="1"/>
                <c:pt idx="0">
                  <c:v>Oct</c:v>
                </c:pt>
              </c:strCache>
              <c:extLst xmlns:c15="http://schemas.microsoft.com/office/drawing/2012/chart"/>
            </c:strRef>
          </c:tx>
          <c:spPr>
            <a:ln w="9525" cap="rnd">
              <a:solidFill>
                <a:schemeClr val="accent2">
                  <a:lumMod val="75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chemeClr val="accent2">
                  <a:lumMod val="75000"/>
                </a:schemeClr>
              </a:solidFill>
              <a:ln w="9525" cap="rnd">
                <a:solidFill>
                  <a:schemeClr val="accent2">
                    <a:lumMod val="75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'DC Output Day'!$A$3:$A$26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  <c:extLst xmlns:c15="http://schemas.microsoft.com/office/drawing/2012/chart"/>
            </c:numRef>
          </c:xVal>
          <c:yVal>
            <c:numRef>
              <c:f>'DC Output Day'!$K$3:$K$26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264012.84335483902</c:v>
                </c:pt>
                <c:pt idx="7">
                  <c:v>35936380.565423399</c:v>
                </c:pt>
                <c:pt idx="8">
                  <c:v>75894801.794388399</c:v>
                </c:pt>
                <c:pt idx="9">
                  <c:v>101927468.640457</c:v>
                </c:pt>
                <c:pt idx="10">
                  <c:v>123192938.87819199</c:v>
                </c:pt>
                <c:pt idx="11">
                  <c:v>123964823.93686201</c:v>
                </c:pt>
                <c:pt idx="12">
                  <c:v>120096326.55752701</c:v>
                </c:pt>
                <c:pt idx="13">
                  <c:v>107250706.40571199</c:v>
                </c:pt>
                <c:pt idx="14">
                  <c:v>85480051.900201604</c:v>
                </c:pt>
                <c:pt idx="15">
                  <c:v>56986203.795732498</c:v>
                </c:pt>
                <c:pt idx="16">
                  <c:v>24676631.852251299</c:v>
                </c:pt>
                <c:pt idx="17">
                  <c:v>3914280.3698588698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9-86CA-4AE6-B841-01A6114B2E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596048"/>
        <c:axId val="719600968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'DC Output Day'!$C$2</c15:sqref>
                        </c15:formulaRef>
                      </c:ext>
                    </c:extLst>
                    <c:strCache>
                      <c:ptCount val="1"/>
                      <c:pt idx="0">
                        <c:v>Feb</c:v>
                      </c:pt>
                    </c:strCache>
                  </c:strRef>
                </c:tx>
                <c:spPr>
                  <a:ln w="9525" cap="rnd">
                    <a:solidFill>
                      <a:schemeClr val="accent2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2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2"/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'DC Output Day'!$A$3:$A$26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'DC Output Day'!$C$3:$C$26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6924480.8157901801</c:v>
                      </c:pt>
                      <c:pt idx="8">
                        <c:v>52834315.115290202</c:v>
                      </c:pt>
                      <c:pt idx="9">
                        <c:v>94231553.875409201</c:v>
                      </c:pt>
                      <c:pt idx="10">
                        <c:v>121267996.905022</c:v>
                      </c:pt>
                      <c:pt idx="11">
                        <c:v>129822027.60822199</c:v>
                      </c:pt>
                      <c:pt idx="12">
                        <c:v>128695061.887165</c:v>
                      </c:pt>
                      <c:pt idx="13">
                        <c:v>121373993.699963</c:v>
                      </c:pt>
                      <c:pt idx="14">
                        <c:v>101564890.095275</c:v>
                      </c:pt>
                      <c:pt idx="15">
                        <c:v>77457819.512500003</c:v>
                      </c:pt>
                      <c:pt idx="16">
                        <c:v>46160150.028831802</c:v>
                      </c:pt>
                      <c:pt idx="17">
                        <c:v>13395972.4925595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86CA-4AE6-B841-01A6114B2E07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'DC Output Day'!$D$2</c15:sqref>
                        </c15:formulaRef>
                      </c:ext>
                    </c:extLst>
                    <c:strCache>
                      <c:ptCount val="1"/>
                      <c:pt idx="0">
                        <c:v>Mar</c:v>
                      </c:pt>
                    </c:strCache>
                  </c:strRef>
                </c:tx>
                <c:spPr>
                  <a:ln w="9525" cap="rnd">
                    <a:solidFill>
                      <a:schemeClr val="accent3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3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3"/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'DC Output Day'!$A$3:$A$26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'DC Output Day'!$D$3:$D$26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169826.20316129</c:v>
                      </c:pt>
                      <c:pt idx="7">
                        <c:v>21738315.575436801</c:v>
                      </c:pt>
                      <c:pt idx="8">
                        <c:v>64696876.4034274</c:v>
                      </c:pt>
                      <c:pt idx="9">
                        <c:v>100111864.546606</c:v>
                      </c:pt>
                      <c:pt idx="10">
                        <c:v>124788989.905376</c:v>
                      </c:pt>
                      <c:pt idx="11">
                        <c:v>137674257.91401201</c:v>
                      </c:pt>
                      <c:pt idx="12">
                        <c:v>137149720.43602201</c:v>
                      </c:pt>
                      <c:pt idx="13">
                        <c:v>126886135.469624</c:v>
                      </c:pt>
                      <c:pt idx="14">
                        <c:v>109047608.633233</c:v>
                      </c:pt>
                      <c:pt idx="15">
                        <c:v>78518861.322378993</c:v>
                      </c:pt>
                      <c:pt idx="16">
                        <c:v>43496445.335080601</c:v>
                      </c:pt>
                      <c:pt idx="17">
                        <c:v>13880255.1123992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86CA-4AE6-B841-01A6114B2E07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'DC Output Day'!$F$2</c15:sqref>
                        </c15:formulaRef>
                      </c:ext>
                    </c:extLst>
                    <c:strCache>
                      <c:ptCount val="1"/>
                      <c:pt idx="0">
                        <c:v>May</c:v>
                      </c:pt>
                    </c:strCache>
                  </c:strRef>
                </c:tx>
                <c:spPr>
                  <a:ln w="9525" cap="rnd">
                    <a:solidFill>
                      <a:schemeClr val="accent5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5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5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5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5"/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'DC Output Day'!$A$3:$A$26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'DC Output Day'!$F$3:$F$26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9945136.8125</c:v>
                      </c:pt>
                      <c:pt idx="7">
                        <c:v>40370130.824731201</c:v>
                      </c:pt>
                      <c:pt idx="8">
                        <c:v>74438710.857627705</c:v>
                      </c:pt>
                      <c:pt idx="9">
                        <c:v>102713393.049059</c:v>
                      </c:pt>
                      <c:pt idx="10">
                        <c:v>122197706.831552</c:v>
                      </c:pt>
                      <c:pt idx="11">
                        <c:v>132149533.957527</c:v>
                      </c:pt>
                      <c:pt idx="12">
                        <c:v>128989363.25541</c:v>
                      </c:pt>
                      <c:pt idx="13">
                        <c:v>116736035.340491</c:v>
                      </c:pt>
                      <c:pt idx="14">
                        <c:v>95345425.701512098</c:v>
                      </c:pt>
                      <c:pt idx="15">
                        <c:v>66811979.856686801</c:v>
                      </c:pt>
                      <c:pt idx="16">
                        <c:v>37166685.0778898</c:v>
                      </c:pt>
                      <c:pt idx="17">
                        <c:v>14059601.6331317</c:v>
                      </c:pt>
                      <c:pt idx="18">
                        <c:v>5948535.9850134403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6CA-4AE6-B841-01A6114B2E07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'DC Output Day'!$G$2</c15:sqref>
                        </c15:formulaRef>
                      </c:ext>
                    </c:extLst>
                    <c:strCache>
                      <c:ptCount val="1"/>
                      <c:pt idx="0">
                        <c:v>Jun</c:v>
                      </c:pt>
                    </c:strCache>
                  </c:strRef>
                </c:tx>
                <c:spPr>
                  <a:ln w="9525" cap="rnd">
                    <a:solidFill>
                      <a:schemeClr val="accent6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6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6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6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6"/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'DC Output Day'!$A$3:$A$26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'DC Output Day'!$G$3:$G$26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12787325.3139583</c:v>
                      </c:pt>
                      <c:pt idx="7">
                        <c:v>45421445.415243097</c:v>
                      </c:pt>
                      <c:pt idx="8">
                        <c:v>79787515.623437494</c:v>
                      </c:pt>
                      <c:pt idx="9">
                        <c:v>104877582.10187501</c:v>
                      </c:pt>
                      <c:pt idx="10">
                        <c:v>118636666.23444401</c:v>
                      </c:pt>
                      <c:pt idx="11">
                        <c:v>124096796.37479199</c:v>
                      </c:pt>
                      <c:pt idx="12">
                        <c:v>121947356.16503499</c:v>
                      </c:pt>
                      <c:pt idx="13">
                        <c:v>112101796.228889</c:v>
                      </c:pt>
                      <c:pt idx="14">
                        <c:v>94913238.069930598</c:v>
                      </c:pt>
                      <c:pt idx="15">
                        <c:v>70092462.392499998</c:v>
                      </c:pt>
                      <c:pt idx="16">
                        <c:v>38358708.843541697</c:v>
                      </c:pt>
                      <c:pt idx="17">
                        <c:v>10641513.0752778</c:v>
                      </c:pt>
                      <c:pt idx="18">
                        <c:v>4978420.2143055499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6CA-4AE6-B841-01A6114B2E07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'DC Output Day'!$I$2</c15:sqref>
                        </c15:formulaRef>
                      </c:ext>
                    </c:extLst>
                    <c:strCache>
                      <c:ptCount val="1"/>
                      <c:pt idx="0">
                        <c:v>Aug</c:v>
                      </c:pt>
                    </c:strCache>
                  </c:strRef>
                </c:tx>
                <c:spPr>
                  <a:ln w="952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2">
                            <a:lumMod val="60000"/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lumMod val="60000"/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60000"/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'DC Output Day'!$A$3:$A$26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'DC Output Day'!$I$3:$I$26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9478393.1582661308</c:v>
                      </c:pt>
                      <c:pt idx="7">
                        <c:v>45848145.356653199</c:v>
                      </c:pt>
                      <c:pt idx="8">
                        <c:v>84570623.839247301</c:v>
                      </c:pt>
                      <c:pt idx="9">
                        <c:v>112924481.064953</c:v>
                      </c:pt>
                      <c:pt idx="10">
                        <c:v>129773946.634644</c:v>
                      </c:pt>
                      <c:pt idx="11">
                        <c:v>135917992.36717099</c:v>
                      </c:pt>
                      <c:pt idx="12">
                        <c:v>134519696.788306</c:v>
                      </c:pt>
                      <c:pt idx="13">
                        <c:v>124161142.651411</c:v>
                      </c:pt>
                      <c:pt idx="14">
                        <c:v>105116067.738777</c:v>
                      </c:pt>
                      <c:pt idx="15">
                        <c:v>79419828.6728158</c:v>
                      </c:pt>
                      <c:pt idx="16">
                        <c:v>44904041.874664001</c:v>
                      </c:pt>
                      <c:pt idx="17">
                        <c:v>13130669.788306501</c:v>
                      </c:pt>
                      <c:pt idx="18">
                        <c:v>5155795.3141465103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6CA-4AE6-B841-01A6114B2E07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'DC Output Day'!$J$2</c15:sqref>
                        </c15:formulaRef>
                      </c:ext>
                    </c:extLst>
                    <c:strCache>
                      <c:ptCount val="1"/>
                      <c:pt idx="0">
                        <c:v>Sep</c:v>
                      </c:pt>
                    </c:strCache>
                  </c:strRef>
                </c:tx>
                <c:spPr>
                  <a:ln w="95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3">
                            <a:lumMod val="60000"/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lumMod val="60000"/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60000"/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'DC Output Day'!$A$3:$A$26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'DC Output Day'!$J$3:$J$26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3345928.4466486098</c:v>
                      </c:pt>
                      <c:pt idx="7">
                        <c:v>48479874.567569502</c:v>
                      </c:pt>
                      <c:pt idx="8">
                        <c:v>90150741.892222196</c:v>
                      </c:pt>
                      <c:pt idx="9">
                        <c:v>117906817.631632</c:v>
                      </c:pt>
                      <c:pt idx="10">
                        <c:v>132810592.66562501</c:v>
                      </c:pt>
                      <c:pt idx="11">
                        <c:v>138951719.875833</c:v>
                      </c:pt>
                      <c:pt idx="12">
                        <c:v>135469652.71538201</c:v>
                      </c:pt>
                      <c:pt idx="13">
                        <c:v>123674773.435799</c:v>
                      </c:pt>
                      <c:pt idx="14">
                        <c:v>102784920.731667</c:v>
                      </c:pt>
                      <c:pt idx="15">
                        <c:v>74693781.907430604</c:v>
                      </c:pt>
                      <c:pt idx="16">
                        <c:v>38308874.2862847</c:v>
                      </c:pt>
                      <c:pt idx="17">
                        <c:v>9578471.1094444394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6CA-4AE6-B841-01A6114B2E07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'DC Output Day'!$L$2</c15:sqref>
                        </c15:formulaRef>
                      </c:ext>
                    </c:extLst>
                    <c:strCache>
                      <c:ptCount val="1"/>
                      <c:pt idx="0">
                        <c:v>Nov</c:v>
                      </c:pt>
                    </c:strCache>
                  </c:strRef>
                </c:tx>
                <c:spPr>
                  <a:ln w="9525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5">
                            <a:lumMod val="60000"/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5">
                            <a:lumMod val="60000"/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5">
                            <a:lumMod val="60000"/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'DC Output Day'!$A$3:$A$26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'DC Output Day'!$L$3:$L$26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18983975.82</c:v>
                      </c:pt>
                      <c:pt idx="8">
                        <c:v>59431748.5233334</c:v>
                      </c:pt>
                      <c:pt idx="9">
                        <c:v>87196387.684687495</c:v>
                      </c:pt>
                      <c:pt idx="10">
                        <c:v>103933006.448542</c:v>
                      </c:pt>
                      <c:pt idx="11">
                        <c:v>102068732.73631901</c:v>
                      </c:pt>
                      <c:pt idx="12">
                        <c:v>94012889.830243096</c:v>
                      </c:pt>
                      <c:pt idx="13">
                        <c:v>90753274.269340307</c:v>
                      </c:pt>
                      <c:pt idx="14">
                        <c:v>71353375.462916702</c:v>
                      </c:pt>
                      <c:pt idx="15">
                        <c:v>45390705.469930597</c:v>
                      </c:pt>
                      <c:pt idx="16">
                        <c:v>21556914.2298958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6CA-4AE6-B841-01A6114B2E07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'DC Output Day'!$M$2</c15:sqref>
                        </c15:formulaRef>
                      </c:ext>
                    </c:extLst>
                    <c:strCache>
                      <c:ptCount val="1"/>
                      <c:pt idx="0">
                        <c:v>Dec</c:v>
                      </c:pt>
                    </c:strCache>
                  </c:strRef>
                </c:tx>
                <c:spPr>
                  <a:ln w="9525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6">
                            <a:lumMod val="60000"/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6">
                            <a:lumMod val="60000"/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6">
                            <a:lumMod val="60000"/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'DC Output Day'!$A$3:$A$26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'DC Output Day'!$M$3:$M$26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3150688.7936008</c:v>
                      </c:pt>
                      <c:pt idx="8">
                        <c:v>44953888.829771496</c:v>
                      </c:pt>
                      <c:pt idx="9">
                        <c:v>83813556.330645204</c:v>
                      </c:pt>
                      <c:pt idx="10">
                        <c:v>104264814.285753</c:v>
                      </c:pt>
                      <c:pt idx="11">
                        <c:v>111244370.17127</c:v>
                      </c:pt>
                      <c:pt idx="12">
                        <c:v>110249854.632392</c:v>
                      </c:pt>
                      <c:pt idx="13">
                        <c:v>97942787.034374997</c:v>
                      </c:pt>
                      <c:pt idx="14">
                        <c:v>79999242.810719103</c:v>
                      </c:pt>
                      <c:pt idx="15">
                        <c:v>51647853.578393802</c:v>
                      </c:pt>
                      <c:pt idx="16">
                        <c:v>22615396.097950298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6CA-4AE6-B841-01A6114B2E07}"/>
                  </c:ext>
                </c:extLst>
              </c15:ser>
            </c15:filteredScatterSeries>
          </c:ext>
        </c:extLst>
      </c:scatterChart>
      <c:valAx>
        <c:axId val="719596048"/>
        <c:scaling>
          <c:orientation val="minMax"/>
          <c:max val="24"/>
          <c:min val="1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46375007869953833"/>
              <c:y val="0.937998569819582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600968"/>
        <c:crosses val="autoZero"/>
        <c:crossBetween val="midCat"/>
        <c:majorUnit val="1"/>
      </c:valAx>
      <c:valAx>
        <c:axId val="719600968"/>
        <c:scaling>
          <c:orientation val="minMax"/>
          <c:max val="160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DC Output (MW)</a:t>
                </a:r>
              </a:p>
            </c:rich>
          </c:tx>
          <c:layout>
            <c:manualLayout>
              <c:xMode val="edge"/>
              <c:yMode val="edge"/>
              <c:x val="1.0319917440660475E-2"/>
              <c:y val="0.411599418837976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596048"/>
        <c:crosses val="autoZero"/>
        <c:crossBetween val="midCat"/>
        <c:majorUnit val="20000000"/>
        <c:dispUnits>
          <c:builtInUnit val="millions"/>
        </c:dispUnits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90012896569512513"/>
          <c:y val="0.44272007076685149"/>
          <c:w val="8.9553778694867164E-2"/>
          <c:h val="0.179596159574436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PV Fields Power Output</a:t>
            </a:r>
            <a:r>
              <a:rPr lang="en-US" baseline="0"/>
              <a:t> Throughout the Day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'AC Output Day'!$B$2</c:f>
              <c:strCache>
                <c:ptCount val="1"/>
                <c:pt idx="0">
                  <c:v>Jan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'AC Output Day'!$A$3:$A$26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'AC Output Day'!$B$3:$B$26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13160.418</c:v>
                </c:pt>
                <c:pt idx="8">
                  <c:v>38141192.063290298</c:v>
                </c:pt>
                <c:pt idx="9">
                  <c:v>75532945.996193603</c:v>
                </c:pt>
                <c:pt idx="10">
                  <c:v>103728691.09093601</c:v>
                </c:pt>
                <c:pt idx="11">
                  <c:v>112029222.72532301</c:v>
                </c:pt>
                <c:pt idx="12">
                  <c:v>117667089.780774</c:v>
                </c:pt>
                <c:pt idx="13">
                  <c:v>105454692.871161</c:v>
                </c:pt>
                <c:pt idx="14">
                  <c:v>91812547.502709702</c:v>
                </c:pt>
                <c:pt idx="15">
                  <c:v>61803557.4795807</c:v>
                </c:pt>
                <c:pt idx="16">
                  <c:v>30913803.306612901</c:v>
                </c:pt>
                <c:pt idx="17">
                  <c:v>3557362.0549677401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88-4746-80CE-D73E717C0268}"/>
            </c:ext>
          </c:extLst>
        </c:ser>
        <c:ser>
          <c:idx val="1"/>
          <c:order val="1"/>
          <c:tx>
            <c:strRef>
              <c:f>'AC Output Day'!$C$2</c:f>
              <c:strCache>
                <c:ptCount val="1"/>
                <c:pt idx="0">
                  <c:v>Feb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'AC Output Day'!$A$3:$A$26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'AC Output Day'!$C$3:$C$26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5927938.4511071397</c:v>
                </c:pt>
                <c:pt idx="8">
                  <c:v>50640744.86925</c:v>
                </c:pt>
                <c:pt idx="9">
                  <c:v>90662052.343250006</c:v>
                </c:pt>
                <c:pt idx="10">
                  <c:v>116637077.80596399</c:v>
                </c:pt>
                <c:pt idx="11">
                  <c:v>124809813.389607</c:v>
                </c:pt>
                <c:pt idx="12">
                  <c:v>123704042.37739301</c:v>
                </c:pt>
                <c:pt idx="13">
                  <c:v>116722895.93482099</c:v>
                </c:pt>
                <c:pt idx="14">
                  <c:v>97709175.011464298</c:v>
                </c:pt>
                <c:pt idx="15">
                  <c:v>74499423.960571393</c:v>
                </c:pt>
                <c:pt idx="16">
                  <c:v>44170963.487678602</c:v>
                </c:pt>
                <c:pt idx="17">
                  <c:v>12208391.0035714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288-4746-80CE-D73E717C0268}"/>
            </c:ext>
          </c:extLst>
        </c:ser>
        <c:ser>
          <c:idx val="2"/>
          <c:order val="2"/>
          <c:tx>
            <c:strRef>
              <c:f>'AC Output Day'!$D$2</c:f>
              <c:strCache>
                <c:ptCount val="1"/>
                <c:pt idx="0">
                  <c:v>Mar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'AC Output Day'!$A$3:$A$26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'AC Output Day'!$D$3:$D$26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20360194.380806498</c:v>
                </c:pt>
                <c:pt idx="8">
                  <c:v>62137897.832451597</c:v>
                </c:pt>
                <c:pt idx="9">
                  <c:v>96308250.707967699</c:v>
                </c:pt>
                <c:pt idx="10">
                  <c:v>119974839.733677</c:v>
                </c:pt>
                <c:pt idx="11">
                  <c:v>132298376.800032</c:v>
                </c:pt>
                <c:pt idx="12">
                  <c:v>131795471.876645</c:v>
                </c:pt>
                <c:pt idx="13">
                  <c:v>122010959.981161</c:v>
                </c:pt>
                <c:pt idx="14">
                  <c:v>104916096.91758101</c:v>
                </c:pt>
                <c:pt idx="15">
                  <c:v>75518668.002387106</c:v>
                </c:pt>
                <c:pt idx="16">
                  <c:v>41573128.1307097</c:v>
                </c:pt>
                <c:pt idx="17">
                  <c:v>12681628.255387099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288-4746-80CE-D73E717C0268}"/>
            </c:ext>
          </c:extLst>
        </c:ser>
        <c:ser>
          <c:idx val="3"/>
          <c:order val="3"/>
          <c:tx>
            <c:strRef>
              <c:f>'AC Output Day'!$E$2</c:f>
              <c:strCache>
                <c:ptCount val="1"/>
                <c:pt idx="0">
                  <c:v>Apr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'AC Output Day'!$A$3:$A$26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'AC Output Day'!$E$3:$E$26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4938186.3667666698</c:v>
                </c:pt>
                <c:pt idx="7">
                  <c:v>36558094.267933302</c:v>
                </c:pt>
                <c:pt idx="8">
                  <c:v>72429925.295499995</c:v>
                </c:pt>
                <c:pt idx="9">
                  <c:v>100788377.82619999</c:v>
                </c:pt>
                <c:pt idx="10">
                  <c:v>117431133.674567</c:v>
                </c:pt>
                <c:pt idx="11">
                  <c:v>129780202.233233</c:v>
                </c:pt>
                <c:pt idx="12">
                  <c:v>129874911.0027</c:v>
                </c:pt>
                <c:pt idx="13">
                  <c:v>120382645.449467</c:v>
                </c:pt>
                <c:pt idx="14">
                  <c:v>101223959.454933</c:v>
                </c:pt>
                <c:pt idx="15">
                  <c:v>72629634.752000004</c:v>
                </c:pt>
                <c:pt idx="16">
                  <c:v>39179973.199966699</c:v>
                </c:pt>
                <c:pt idx="17">
                  <c:v>11640400.0449333</c:v>
                </c:pt>
                <c:pt idx="18">
                  <c:v>2423537.9648333299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288-4746-80CE-D73E717C0268}"/>
            </c:ext>
          </c:extLst>
        </c:ser>
        <c:ser>
          <c:idx val="4"/>
          <c:order val="4"/>
          <c:tx>
            <c:strRef>
              <c:f>'AC Output Day'!$F$2</c:f>
              <c:strCache>
                <c:ptCount val="1"/>
                <c:pt idx="0">
                  <c:v>May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'AC Output Day'!$A$3:$A$26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'AC Output Day'!$F$3:$F$26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8828756.8241935503</c:v>
                </c:pt>
                <c:pt idx="7">
                  <c:v>38530984.324645199</c:v>
                </c:pt>
                <c:pt idx="8">
                  <c:v>71575254.113645196</c:v>
                </c:pt>
                <c:pt idx="9">
                  <c:v>98818494.632903203</c:v>
                </c:pt>
                <c:pt idx="10">
                  <c:v>117522505.102806</c:v>
                </c:pt>
                <c:pt idx="11">
                  <c:v>127057917.85341901</c:v>
                </c:pt>
                <c:pt idx="12">
                  <c:v>124034315.052935</c:v>
                </c:pt>
                <c:pt idx="13">
                  <c:v>112284604.440419</c:v>
                </c:pt>
                <c:pt idx="14">
                  <c:v>91732035.754741907</c:v>
                </c:pt>
                <c:pt idx="15">
                  <c:v>64181648.245580599</c:v>
                </c:pt>
                <c:pt idx="16">
                  <c:v>35408119.223161303</c:v>
                </c:pt>
                <c:pt idx="17">
                  <c:v>12855604.0303871</c:v>
                </c:pt>
                <c:pt idx="18">
                  <c:v>4914180.8381935498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288-4746-80CE-D73E717C0268}"/>
            </c:ext>
          </c:extLst>
        </c:ser>
        <c:ser>
          <c:idx val="5"/>
          <c:order val="5"/>
          <c:tx>
            <c:strRef>
              <c:f>'AC Output Day'!$G$2</c:f>
              <c:strCache>
                <c:ptCount val="1"/>
                <c:pt idx="0">
                  <c:v>Jun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'AC Output Day'!$A$3:$A$26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'AC Output Day'!$G$3:$G$26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11610474.976066699</c:v>
                </c:pt>
                <c:pt idx="7">
                  <c:v>43448870.403966703</c:v>
                </c:pt>
                <c:pt idx="8">
                  <c:v>76758455.489166707</c:v>
                </c:pt>
                <c:pt idx="9">
                  <c:v>100933821.047133</c:v>
                </c:pt>
                <c:pt idx="10">
                  <c:v>114139298.88106699</c:v>
                </c:pt>
                <c:pt idx="11">
                  <c:v>119369245.30913299</c:v>
                </c:pt>
                <c:pt idx="12">
                  <c:v>117310813.3531</c:v>
                </c:pt>
                <c:pt idx="13">
                  <c:v>107871595.9744</c:v>
                </c:pt>
                <c:pt idx="14">
                  <c:v>91347573.731133297</c:v>
                </c:pt>
                <c:pt idx="15">
                  <c:v>67385307.299466699</c:v>
                </c:pt>
                <c:pt idx="16">
                  <c:v>36575641.260466702</c:v>
                </c:pt>
                <c:pt idx="17">
                  <c:v>9508900.5462666694</c:v>
                </c:pt>
                <c:pt idx="18">
                  <c:v>3963467.64873333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288-4746-80CE-D73E717C0268}"/>
            </c:ext>
          </c:extLst>
        </c:ser>
        <c:ser>
          <c:idx val="6"/>
          <c:order val="6"/>
          <c:tx>
            <c:strRef>
              <c:f>'AC Output Day'!$H$2</c:f>
              <c:strCache>
                <c:ptCount val="1"/>
                <c:pt idx="0">
                  <c:v>Jul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'AC Output Day'!$A$3:$A$26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'AC Output Day'!$H$3:$H$26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7733386.03567742</c:v>
                </c:pt>
                <c:pt idx="7">
                  <c:v>37380207.708354801</c:v>
                </c:pt>
                <c:pt idx="8">
                  <c:v>71598027.036645204</c:v>
                </c:pt>
                <c:pt idx="9">
                  <c:v>98527290.049483895</c:v>
                </c:pt>
                <c:pt idx="10">
                  <c:v>114204938.68593501</c:v>
                </c:pt>
                <c:pt idx="11">
                  <c:v>120279337.211806</c:v>
                </c:pt>
                <c:pt idx="12">
                  <c:v>118688792.332452</c:v>
                </c:pt>
                <c:pt idx="13">
                  <c:v>110027138.018645</c:v>
                </c:pt>
                <c:pt idx="14">
                  <c:v>93738393.278032303</c:v>
                </c:pt>
                <c:pt idx="15">
                  <c:v>70523301.845451593</c:v>
                </c:pt>
                <c:pt idx="16">
                  <c:v>39808049.130677402</c:v>
                </c:pt>
                <c:pt idx="17">
                  <c:v>11231162.3233226</c:v>
                </c:pt>
                <c:pt idx="18">
                  <c:v>4115339.6981290299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288-4746-80CE-D73E717C0268}"/>
            </c:ext>
          </c:extLst>
        </c:ser>
        <c:ser>
          <c:idx val="7"/>
          <c:order val="7"/>
          <c:tx>
            <c:strRef>
              <c:f>'AC Output Day'!$I$2</c:f>
              <c:strCache>
                <c:ptCount val="1"/>
                <c:pt idx="0">
                  <c:v>Aug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'AC Output Day'!$A$3:$A$26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'AC Output Day'!$I$3:$I$26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8371497.3441935498</c:v>
                </c:pt>
                <c:pt idx="7">
                  <c:v>43860526.099806502</c:v>
                </c:pt>
                <c:pt idx="8">
                  <c:v>81374505.884387106</c:v>
                </c:pt>
                <c:pt idx="9">
                  <c:v>108658563.74751601</c:v>
                </c:pt>
                <c:pt idx="10">
                  <c:v>124800366.709903</c:v>
                </c:pt>
                <c:pt idx="11">
                  <c:v>130670921.653129</c:v>
                </c:pt>
                <c:pt idx="12">
                  <c:v>129336355.636774</c:v>
                </c:pt>
                <c:pt idx="13">
                  <c:v>119429922.875677</c:v>
                </c:pt>
                <c:pt idx="14">
                  <c:v>101158339.88341901</c:v>
                </c:pt>
                <c:pt idx="15">
                  <c:v>76404553.3478387</c:v>
                </c:pt>
                <c:pt idx="16">
                  <c:v>42947591.120967701</c:v>
                </c:pt>
                <c:pt idx="17">
                  <c:v>11946907.799354799</c:v>
                </c:pt>
                <c:pt idx="18">
                  <c:v>4166856.3748064502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D288-4746-80CE-D73E717C0268}"/>
            </c:ext>
          </c:extLst>
        </c:ser>
        <c:ser>
          <c:idx val="8"/>
          <c:order val="8"/>
          <c:tx>
            <c:strRef>
              <c:f>'AC Output Day'!$J$2</c:f>
              <c:strCache>
                <c:ptCount val="1"/>
                <c:pt idx="0">
                  <c:v>Sep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'AC Output Day'!$A$3:$A$26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'AC Output Day'!$J$3:$J$26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2386495.0915000001</c:v>
                </c:pt>
                <c:pt idx="7">
                  <c:v>46419139.470200002</c:v>
                </c:pt>
                <c:pt idx="8">
                  <c:v>86757677.144533306</c:v>
                </c:pt>
                <c:pt idx="9">
                  <c:v>113438047.134367</c:v>
                </c:pt>
                <c:pt idx="10">
                  <c:v>127702522.900333</c:v>
                </c:pt>
                <c:pt idx="11">
                  <c:v>133567975.582133</c:v>
                </c:pt>
                <c:pt idx="12">
                  <c:v>130243135.086767</c:v>
                </c:pt>
                <c:pt idx="13">
                  <c:v>118964194.3277</c:v>
                </c:pt>
                <c:pt idx="14">
                  <c:v>98922019.347733304</c:v>
                </c:pt>
                <c:pt idx="15">
                  <c:v>71837876.620466694</c:v>
                </c:pt>
                <c:pt idx="16">
                  <c:v>36530211.352166697</c:v>
                </c:pt>
                <c:pt idx="17">
                  <c:v>8470597.8537333291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D288-4746-80CE-D73E717C0268}"/>
            </c:ext>
          </c:extLst>
        </c:ser>
        <c:ser>
          <c:idx val="9"/>
          <c:order val="9"/>
          <c:tx>
            <c:strRef>
              <c:f>'AC Output Day'!$K$2</c:f>
              <c:strCache>
                <c:ptCount val="1"/>
                <c:pt idx="0">
                  <c:v>Oct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'AC Output Day'!$A$3:$A$26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'AC Output Day'!$K$3:$K$26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34209535.503451601</c:v>
                </c:pt>
                <c:pt idx="8">
                  <c:v>72954137.326483905</c:v>
                </c:pt>
                <c:pt idx="9">
                  <c:v>98015198.751612902</c:v>
                </c:pt>
                <c:pt idx="10">
                  <c:v>118465805.916613</c:v>
                </c:pt>
                <c:pt idx="11">
                  <c:v>119181408.251645</c:v>
                </c:pt>
                <c:pt idx="12">
                  <c:v>115476910.088774</c:v>
                </c:pt>
                <c:pt idx="13">
                  <c:v>103184090.541742</c:v>
                </c:pt>
                <c:pt idx="14">
                  <c:v>82218506.959677398</c:v>
                </c:pt>
                <c:pt idx="15">
                  <c:v>54669549.696806401</c:v>
                </c:pt>
                <c:pt idx="16">
                  <c:v>23234075.243967701</c:v>
                </c:pt>
                <c:pt idx="17">
                  <c:v>3245763.2695806501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D288-4746-80CE-D73E717C0268}"/>
            </c:ext>
          </c:extLst>
        </c:ser>
        <c:ser>
          <c:idx val="10"/>
          <c:order val="10"/>
          <c:tx>
            <c:strRef>
              <c:f>'AC Output Day'!$L$2</c:f>
              <c:strCache>
                <c:ptCount val="1"/>
                <c:pt idx="0">
                  <c:v>Nov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'AC Output Day'!$A$3:$A$26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'AC Output Day'!$L$3:$L$26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17661774.388366699</c:v>
                </c:pt>
                <c:pt idx="8">
                  <c:v>57018602.591733299</c:v>
                </c:pt>
                <c:pt idx="9">
                  <c:v>83846627.227966696</c:v>
                </c:pt>
                <c:pt idx="10">
                  <c:v>99934156.409266695</c:v>
                </c:pt>
                <c:pt idx="11">
                  <c:v>98110114.968199998</c:v>
                </c:pt>
                <c:pt idx="12">
                  <c:v>90317081.4183667</c:v>
                </c:pt>
                <c:pt idx="13">
                  <c:v>87253333.586566702</c:v>
                </c:pt>
                <c:pt idx="14">
                  <c:v>68548755.044400007</c:v>
                </c:pt>
                <c:pt idx="15">
                  <c:v>43397905.964466698</c:v>
                </c:pt>
                <c:pt idx="16">
                  <c:v>20189045.695366699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D288-4746-80CE-D73E717C0268}"/>
            </c:ext>
          </c:extLst>
        </c:ser>
        <c:ser>
          <c:idx val="11"/>
          <c:order val="11"/>
          <c:tx>
            <c:strRef>
              <c:f>'AC Output Day'!$M$2</c:f>
              <c:strCache>
                <c:ptCount val="1"/>
                <c:pt idx="0">
                  <c:v>Dec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'AC Output Day'!$A$3:$A$26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'AC Output Day'!$M$3:$M$26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2344856.76841935</c:v>
                </c:pt>
                <c:pt idx="8">
                  <c:v>42973586.566258103</c:v>
                </c:pt>
                <c:pt idx="9">
                  <c:v>80573827.9225806</c:v>
                </c:pt>
                <c:pt idx="10">
                  <c:v>100243992.626581</c:v>
                </c:pt>
                <c:pt idx="11">
                  <c:v>106941645.43925799</c:v>
                </c:pt>
                <c:pt idx="12">
                  <c:v>106021432.854839</c:v>
                </c:pt>
                <c:pt idx="13">
                  <c:v>94195402.701387107</c:v>
                </c:pt>
                <c:pt idx="14">
                  <c:v>76924668.757645205</c:v>
                </c:pt>
                <c:pt idx="15">
                  <c:v>49491966.408161297</c:v>
                </c:pt>
                <c:pt idx="16">
                  <c:v>21222408.548225801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D288-4746-80CE-D73E717C02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9127720"/>
        <c:axId val="959129688"/>
      </c:scatterChart>
      <c:valAx>
        <c:axId val="959127720"/>
        <c:scaling>
          <c:orientation val="minMax"/>
          <c:max val="24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9129688"/>
        <c:crosses val="autoZero"/>
        <c:crossBetween val="midCat"/>
        <c:majorUnit val="1"/>
      </c:valAx>
      <c:valAx>
        <c:axId val="959129688"/>
        <c:scaling>
          <c:orientation val="minMax"/>
          <c:max val="140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Power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9127720"/>
        <c:crosses val="autoZero"/>
        <c:crossBetween val="midCat"/>
        <c:dispUnits>
          <c:builtInUnit val="millions"/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Field and Rooftop PV Output Throughout the Day</a:t>
            </a:r>
          </a:p>
        </c:rich>
      </c:tx>
      <c:layout>
        <c:manualLayout>
          <c:xMode val="edge"/>
          <c:yMode val="edge"/>
          <c:x val="0.19527683022828654"/>
          <c:y val="3.32778702163061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866917219183866E-2"/>
          <c:y val="0.10766500277315585"/>
          <c:w val="0.79680879564680496"/>
          <c:h val="0.7965317646442281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'AC Output Day'!$B$2</c:f>
              <c:strCache>
                <c:ptCount val="1"/>
                <c:pt idx="0">
                  <c:v>Jan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'AC Output Day'!$A$3:$A$26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'AC Output Day'!$B$3:$B$26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13160.418</c:v>
                </c:pt>
                <c:pt idx="8">
                  <c:v>38141192.063290298</c:v>
                </c:pt>
                <c:pt idx="9">
                  <c:v>75532945.996193603</c:v>
                </c:pt>
                <c:pt idx="10">
                  <c:v>103728691.09093601</c:v>
                </c:pt>
                <c:pt idx="11">
                  <c:v>112029222.72532301</c:v>
                </c:pt>
                <c:pt idx="12">
                  <c:v>117667089.780774</c:v>
                </c:pt>
                <c:pt idx="13">
                  <c:v>105454692.871161</c:v>
                </c:pt>
                <c:pt idx="14">
                  <c:v>91812547.502709702</c:v>
                </c:pt>
                <c:pt idx="15">
                  <c:v>61803557.4795807</c:v>
                </c:pt>
                <c:pt idx="16">
                  <c:v>30913803.306612901</c:v>
                </c:pt>
                <c:pt idx="17">
                  <c:v>3557362.0549677401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B6C-419E-AF09-B0A0CAAAAAA3}"/>
            </c:ext>
          </c:extLst>
        </c:ser>
        <c:ser>
          <c:idx val="1"/>
          <c:order val="1"/>
          <c:tx>
            <c:strRef>
              <c:f>'AC Output Day'!$C$2</c:f>
              <c:strCache>
                <c:ptCount val="1"/>
                <c:pt idx="0">
                  <c:v>Feb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'AC Output Day'!$A$3:$A$26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'AC Output Day'!$C$3:$C$26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5927938.4511071397</c:v>
                </c:pt>
                <c:pt idx="8">
                  <c:v>50640744.86925</c:v>
                </c:pt>
                <c:pt idx="9">
                  <c:v>90662052.343250006</c:v>
                </c:pt>
                <c:pt idx="10">
                  <c:v>116637077.80596399</c:v>
                </c:pt>
                <c:pt idx="11">
                  <c:v>124809813.389607</c:v>
                </c:pt>
                <c:pt idx="12">
                  <c:v>123704042.37739301</c:v>
                </c:pt>
                <c:pt idx="13">
                  <c:v>116722895.93482099</c:v>
                </c:pt>
                <c:pt idx="14">
                  <c:v>97709175.011464298</c:v>
                </c:pt>
                <c:pt idx="15">
                  <c:v>74499423.960571393</c:v>
                </c:pt>
                <c:pt idx="16">
                  <c:v>44170963.487678602</c:v>
                </c:pt>
                <c:pt idx="17">
                  <c:v>12208391.0035714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B6C-419E-AF09-B0A0CAAAAAA3}"/>
            </c:ext>
          </c:extLst>
        </c:ser>
        <c:ser>
          <c:idx val="2"/>
          <c:order val="2"/>
          <c:tx>
            <c:strRef>
              <c:f>'AC Output Day'!$D$2</c:f>
              <c:strCache>
                <c:ptCount val="1"/>
                <c:pt idx="0">
                  <c:v>Mar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'AC Output Day'!$A$3:$A$26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'AC Output Day'!$D$3:$D$26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20360194.380806498</c:v>
                </c:pt>
                <c:pt idx="8">
                  <c:v>62137897.832451597</c:v>
                </c:pt>
                <c:pt idx="9">
                  <c:v>96308250.707967699</c:v>
                </c:pt>
                <c:pt idx="10">
                  <c:v>119974839.733677</c:v>
                </c:pt>
                <c:pt idx="11">
                  <c:v>132298376.800032</c:v>
                </c:pt>
                <c:pt idx="12">
                  <c:v>131795471.876645</c:v>
                </c:pt>
                <c:pt idx="13">
                  <c:v>122010959.981161</c:v>
                </c:pt>
                <c:pt idx="14">
                  <c:v>104916096.91758101</c:v>
                </c:pt>
                <c:pt idx="15">
                  <c:v>75518668.002387106</c:v>
                </c:pt>
                <c:pt idx="16">
                  <c:v>41573128.1307097</c:v>
                </c:pt>
                <c:pt idx="17">
                  <c:v>12681628.255387099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B6C-419E-AF09-B0A0CAAAAAA3}"/>
            </c:ext>
          </c:extLst>
        </c:ser>
        <c:ser>
          <c:idx val="3"/>
          <c:order val="3"/>
          <c:tx>
            <c:strRef>
              <c:f>'AC Output Day'!$E$2</c:f>
              <c:strCache>
                <c:ptCount val="1"/>
                <c:pt idx="0">
                  <c:v>Apr</c:v>
                </c:pt>
              </c:strCache>
            </c:strRef>
          </c:tx>
          <c:spPr>
            <a:ln w="95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4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'AC Output Day'!$A$3:$A$26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'AC Output Day'!$E$3:$E$26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4938186.3667666698</c:v>
                </c:pt>
                <c:pt idx="7">
                  <c:v>36558094.267933302</c:v>
                </c:pt>
                <c:pt idx="8">
                  <c:v>72429925.295499995</c:v>
                </c:pt>
                <c:pt idx="9">
                  <c:v>100788377.82619999</c:v>
                </c:pt>
                <c:pt idx="10">
                  <c:v>117431133.674567</c:v>
                </c:pt>
                <c:pt idx="11">
                  <c:v>129780202.233233</c:v>
                </c:pt>
                <c:pt idx="12">
                  <c:v>129874911.0027</c:v>
                </c:pt>
                <c:pt idx="13">
                  <c:v>120382645.449467</c:v>
                </c:pt>
                <c:pt idx="14">
                  <c:v>101223959.454933</c:v>
                </c:pt>
                <c:pt idx="15">
                  <c:v>72629634.752000004</c:v>
                </c:pt>
                <c:pt idx="16">
                  <c:v>39179973.199966699</c:v>
                </c:pt>
                <c:pt idx="17">
                  <c:v>11640400.0449333</c:v>
                </c:pt>
                <c:pt idx="18">
                  <c:v>2423537.9648333299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B6C-419E-AF09-B0A0CAAAAAA3}"/>
            </c:ext>
          </c:extLst>
        </c:ser>
        <c:ser>
          <c:idx val="4"/>
          <c:order val="4"/>
          <c:tx>
            <c:strRef>
              <c:f>'AC Output Day'!$F$2</c:f>
              <c:strCache>
                <c:ptCount val="1"/>
                <c:pt idx="0">
                  <c:v>May</c:v>
                </c:pt>
              </c:strCache>
            </c:strRef>
          </c:tx>
          <c:spPr>
            <a:ln w="9525" cap="rnd">
              <a:solidFill>
                <a:schemeClr val="accent5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5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'AC Output Day'!$A$3:$A$26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'AC Output Day'!$F$3:$F$26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8828756.8241935503</c:v>
                </c:pt>
                <c:pt idx="7">
                  <c:v>38530984.324645199</c:v>
                </c:pt>
                <c:pt idx="8">
                  <c:v>71575254.113645196</c:v>
                </c:pt>
                <c:pt idx="9">
                  <c:v>98818494.632903203</c:v>
                </c:pt>
                <c:pt idx="10">
                  <c:v>117522505.102806</c:v>
                </c:pt>
                <c:pt idx="11">
                  <c:v>127057917.85341901</c:v>
                </c:pt>
                <c:pt idx="12">
                  <c:v>124034315.052935</c:v>
                </c:pt>
                <c:pt idx="13">
                  <c:v>112284604.440419</c:v>
                </c:pt>
                <c:pt idx="14">
                  <c:v>91732035.754741907</c:v>
                </c:pt>
                <c:pt idx="15">
                  <c:v>64181648.245580599</c:v>
                </c:pt>
                <c:pt idx="16">
                  <c:v>35408119.223161303</c:v>
                </c:pt>
                <c:pt idx="17">
                  <c:v>12855604.0303871</c:v>
                </c:pt>
                <c:pt idx="18">
                  <c:v>4914180.8381935498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B6C-419E-AF09-B0A0CAAAAAA3}"/>
            </c:ext>
          </c:extLst>
        </c:ser>
        <c:ser>
          <c:idx val="5"/>
          <c:order val="5"/>
          <c:tx>
            <c:strRef>
              <c:f>'AC Output Day'!$G$2</c:f>
              <c:strCache>
                <c:ptCount val="1"/>
                <c:pt idx="0">
                  <c:v>Jun</c:v>
                </c:pt>
              </c:strCache>
            </c:strRef>
          </c:tx>
          <c:spPr>
            <a:ln w="9525" cap="rnd">
              <a:solidFill>
                <a:schemeClr val="accent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6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'AC Output Day'!$A$3:$A$26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'AC Output Day'!$G$3:$G$26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11610474.976066699</c:v>
                </c:pt>
                <c:pt idx="7">
                  <c:v>43448870.403966703</c:v>
                </c:pt>
                <c:pt idx="8">
                  <c:v>76758455.489166707</c:v>
                </c:pt>
                <c:pt idx="9">
                  <c:v>100933821.047133</c:v>
                </c:pt>
                <c:pt idx="10">
                  <c:v>114139298.88106699</c:v>
                </c:pt>
                <c:pt idx="11">
                  <c:v>119369245.30913299</c:v>
                </c:pt>
                <c:pt idx="12">
                  <c:v>117310813.3531</c:v>
                </c:pt>
                <c:pt idx="13">
                  <c:v>107871595.9744</c:v>
                </c:pt>
                <c:pt idx="14">
                  <c:v>91347573.731133297</c:v>
                </c:pt>
                <c:pt idx="15">
                  <c:v>67385307.299466699</c:v>
                </c:pt>
                <c:pt idx="16">
                  <c:v>36575641.260466702</c:v>
                </c:pt>
                <c:pt idx="17">
                  <c:v>9508900.5462666694</c:v>
                </c:pt>
                <c:pt idx="18">
                  <c:v>3963467.64873333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B6C-419E-AF09-B0A0CAAAAAA3}"/>
            </c:ext>
          </c:extLst>
        </c:ser>
        <c:ser>
          <c:idx val="6"/>
          <c:order val="6"/>
          <c:tx>
            <c:strRef>
              <c:f>'AC Output Day'!$H$2</c:f>
              <c:strCache>
                <c:ptCount val="1"/>
                <c:pt idx="0">
                  <c:v>Jul</c:v>
                </c:pt>
              </c:strCache>
            </c:strRef>
          </c:tx>
          <c:spPr>
            <a:ln w="9525" cap="rnd">
              <a:solidFill>
                <a:schemeClr val="accent1">
                  <a:lumMod val="60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>
                    <a:lumMod val="6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'AC Output Day'!$A$3:$A$26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'AC Output Day'!$H$3:$H$26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7733386.03567742</c:v>
                </c:pt>
                <c:pt idx="7">
                  <c:v>37380207.708354801</c:v>
                </c:pt>
                <c:pt idx="8">
                  <c:v>71598027.036645204</c:v>
                </c:pt>
                <c:pt idx="9">
                  <c:v>98527290.049483895</c:v>
                </c:pt>
                <c:pt idx="10">
                  <c:v>114204938.68593501</c:v>
                </c:pt>
                <c:pt idx="11">
                  <c:v>120279337.211806</c:v>
                </c:pt>
                <c:pt idx="12">
                  <c:v>118688792.332452</c:v>
                </c:pt>
                <c:pt idx="13">
                  <c:v>110027138.018645</c:v>
                </c:pt>
                <c:pt idx="14">
                  <c:v>93738393.278032303</c:v>
                </c:pt>
                <c:pt idx="15">
                  <c:v>70523301.845451593</c:v>
                </c:pt>
                <c:pt idx="16">
                  <c:v>39808049.130677402</c:v>
                </c:pt>
                <c:pt idx="17">
                  <c:v>11231162.3233226</c:v>
                </c:pt>
                <c:pt idx="18">
                  <c:v>4115339.6981290299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B6C-419E-AF09-B0A0CAAAAAA3}"/>
            </c:ext>
          </c:extLst>
        </c:ser>
        <c:ser>
          <c:idx val="7"/>
          <c:order val="7"/>
          <c:tx>
            <c:strRef>
              <c:f>'AC Output Day'!$I$2</c:f>
              <c:strCache>
                <c:ptCount val="1"/>
                <c:pt idx="0">
                  <c:v>Aug</c:v>
                </c:pt>
              </c:strCache>
            </c:strRef>
          </c:tx>
          <c:spPr>
            <a:ln w="9525" cap="rnd">
              <a:solidFill>
                <a:schemeClr val="accent2">
                  <a:lumMod val="60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>
                    <a:lumMod val="6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'AC Output Day'!$A$3:$A$26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'AC Output Day'!$I$3:$I$26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8371497.3441935498</c:v>
                </c:pt>
                <c:pt idx="7">
                  <c:v>43860526.099806502</c:v>
                </c:pt>
                <c:pt idx="8">
                  <c:v>81374505.884387106</c:v>
                </c:pt>
                <c:pt idx="9">
                  <c:v>108658563.74751601</c:v>
                </c:pt>
                <c:pt idx="10">
                  <c:v>124800366.709903</c:v>
                </c:pt>
                <c:pt idx="11">
                  <c:v>130670921.653129</c:v>
                </c:pt>
                <c:pt idx="12">
                  <c:v>129336355.636774</c:v>
                </c:pt>
                <c:pt idx="13">
                  <c:v>119429922.875677</c:v>
                </c:pt>
                <c:pt idx="14">
                  <c:v>101158339.88341901</c:v>
                </c:pt>
                <c:pt idx="15">
                  <c:v>76404553.3478387</c:v>
                </c:pt>
                <c:pt idx="16">
                  <c:v>42947591.120967701</c:v>
                </c:pt>
                <c:pt idx="17">
                  <c:v>11946907.799354799</c:v>
                </c:pt>
                <c:pt idx="18">
                  <c:v>4166856.3748064502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2B6C-419E-AF09-B0A0CAAAAAA3}"/>
            </c:ext>
          </c:extLst>
        </c:ser>
        <c:ser>
          <c:idx val="8"/>
          <c:order val="8"/>
          <c:tx>
            <c:strRef>
              <c:f>'AC Output Day'!$J$2</c:f>
              <c:strCache>
                <c:ptCount val="1"/>
                <c:pt idx="0">
                  <c:v>Sep</c:v>
                </c:pt>
              </c:strCache>
            </c:strRef>
          </c:tx>
          <c:spPr>
            <a:ln w="9525" cap="rnd">
              <a:solidFill>
                <a:schemeClr val="accent3">
                  <a:lumMod val="60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>
                    <a:lumMod val="6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'AC Output Day'!$A$3:$A$26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'AC Output Day'!$J$3:$J$26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2386495.0915000001</c:v>
                </c:pt>
                <c:pt idx="7">
                  <c:v>46419139.470200002</c:v>
                </c:pt>
                <c:pt idx="8">
                  <c:v>86757677.144533306</c:v>
                </c:pt>
                <c:pt idx="9">
                  <c:v>113438047.134367</c:v>
                </c:pt>
                <c:pt idx="10">
                  <c:v>127702522.900333</c:v>
                </c:pt>
                <c:pt idx="11">
                  <c:v>133567975.582133</c:v>
                </c:pt>
                <c:pt idx="12">
                  <c:v>130243135.086767</c:v>
                </c:pt>
                <c:pt idx="13">
                  <c:v>118964194.3277</c:v>
                </c:pt>
                <c:pt idx="14">
                  <c:v>98922019.347733304</c:v>
                </c:pt>
                <c:pt idx="15">
                  <c:v>71837876.620466694</c:v>
                </c:pt>
                <c:pt idx="16">
                  <c:v>36530211.352166697</c:v>
                </c:pt>
                <c:pt idx="17">
                  <c:v>8470597.8537333291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2B6C-419E-AF09-B0A0CAAAAAA3}"/>
            </c:ext>
          </c:extLst>
        </c:ser>
        <c:ser>
          <c:idx val="9"/>
          <c:order val="9"/>
          <c:tx>
            <c:strRef>
              <c:f>'AC Output Day'!$K$2</c:f>
              <c:strCache>
                <c:ptCount val="1"/>
                <c:pt idx="0">
                  <c:v>Oct</c:v>
                </c:pt>
              </c:strCache>
            </c:strRef>
          </c:tx>
          <c:spPr>
            <a:ln w="9525" cap="rnd">
              <a:solidFill>
                <a:schemeClr val="accent4">
                  <a:lumMod val="60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4">
                    <a:lumMod val="6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'AC Output Day'!$A$3:$A$26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'AC Output Day'!$K$3:$K$26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34209535.503451601</c:v>
                </c:pt>
                <c:pt idx="8">
                  <c:v>72954137.326483905</c:v>
                </c:pt>
                <c:pt idx="9">
                  <c:v>98015198.751612902</c:v>
                </c:pt>
                <c:pt idx="10">
                  <c:v>118465805.916613</c:v>
                </c:pt>
                <c:pt idx="11">
                  <c:v>119181408.251645</c:v>
                </c:pt>
                <c:pt idx="12">
                  <c:v>115476910.088774</c:v>
                </c:pt>
                <c:pt idx="13">
                  <c:v>103184090.541742</c:v>
                </c:pt>
                <c:pt idx="14">
                  <c:v>82218506.959677398</c:v>
                </c:pt>
                <c:pt idx="15">
                  <c:v>54669549.696806401</c:v>
                </c:pt>
                <c:pt idx="16">
                  <c:v>23234075.243967701</c:v>
                </c:pt>
                <c:pt idx="17">
                  <c:v>3245763.2695806501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2B6C-419E-AF09-B0A0CAAAAAA3}"/>
            </c:ext>
          </c:extLst>
        </c:ser>
        <c:ser>
          <c:idx val="10"/>
          <c:order val="10"/>
          <c:tx>
            <c:strRef>
              <c:f>'AC Output Day'!$L$2</c:f>
              <c:strCache>
                <c:ptCount val="1"/>
                <c:pt idx="0">
                  <c:v>Nov</c:v>
                </c:pt>
              </c:strCache>
            </c:strRef>
          </c:tx>
          <c:spPr>
            <a:ln w="9525" cap="rnd">
              <a:solidFill>
                <a:schemeClr val="accent5">
                  <a:lumMod val="60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5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5">
                    <a:lumMod val="6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'AC Output Day'!$A$3:$A$26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'AC Output Day'!$L$3:$L$26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17661774.388366699</c:v>
                </c:pt>
                <c:pt idx="8">
                  <c:v>57018602.591733299</c:v>
                </c:pt>
                <c:pt idx="9">
                  <c:v>83846627.227966696</c:v>
                </c:pt>
                <c:pt idx="10">
                  <c:v>99934156.409266695</c:v>
                </c:pt>
                <c:pt idx="11">
                  <c:v>98110114.968199998</c:v>
                </c:pt>
                <c:pt idx="12">
                  <c:v>90317081.4183667</c:v>
                </c:pt>
                <c:pt idx="13">
                  <c:v>87253333.586566702</c:v>
                </c:pt>
                <c:pt idx="14">
                  <c:v>68548755.044400007</c:v>
                </c:pt>
                <c:pt idx="15">
                  <c:v>43397905.964466698</c:v>
                </c:pt>
                <c:pt idx="16">
                  <c:v>20189045.695366699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2B6C-419E-AF09-B0A0CAAAAAA3}"/>
            </c:ext>
          </c:extLst>
        </c:ser>
        <c:ser>
          <c:idx val="11"/>
          <c:order val="11"/>
          <c:tx>
            <c:strRef>
              <c:f>'AC Output Day'!$M$2</c:f>
              <c:strCache>
                <c:ptCount val="1"/>
                <c:pt idx="0">
                  <c:v>Dec</c:v>
                </c:pt>
              </c:strCache>
            </c:strRef>
          </c:tx>
          <c:spPr>
            <a:ln w="9525" cap="rnd">
              <a:solidFill>
                <a:schemeClr val="accent6">
                  <a:lumMod val="60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6">
                    <a:lumMod val="6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'AC Output Day'!$A$3:$A$26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'AC Output Day'!$M$3:$M$26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2344856.76841935</c:v>
                </c:pt>
                <c:pt idx="8">
                  <c:v>42973586.566258103</c:v>
                </c:pt>
                <c:pt idx="9">
                  <c:v>80573827.9225806</c:v>
                </c:pt>
                <c:pt idx="10">
                  <c:v>100243992.626581</c:v>
                </c:pt>
                <c:pt idx="11">
                  <c:v>106941645.43925799</c:v>
                </c:pt>
                <c:pt idx="12">
                  <c:v>106021432.854839</c:v>
                </c:pt>
                <c:pt idx="13">
                  <c:v>94195402.701387107</c:v>
                </c:pt>
                <c:pt idx="14">
                  <c:v>76924668.757645205</c:v>
                </c:pt>
                <c:pt idx="15">
                  <c:v>49491966.408161297</c:v>
                </c:pt>
                <c:pt idx="16">
                  <c:v>21222408.548225801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2B6C-419E-AF09-B0A0CAAAAA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9127720"/>
        <c:axId val="959129688"/>
      </c:scatterChart>
      <c:valAx>
        <c:axId val="959127720"/>
        <c:scaling>
          <c:orientation val="minMax"/>
          <c:max val="24"/>
          <c:min val="1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9129688"/>
        <c:crosses val="autoZero"/>
        <c:crossBetween val="midCat"/>
        <c:majorUnit val="1"/>
      </c:valAx>
      <c:valAx>
        <c:axId val="959129688"/>
        <c:scaling>
          <c:orientation val="minMax"/>
          <c:max val="140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Power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9127720"/>
        <c:crosses val="autoZero"/>
        <c:crossBetween val="midCat"/>
        <c:dispUnits>
          <c:builtInUnit val="millions"/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PV Supply to Eilat Throughout the Day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'Trans to Eilat'!$B$29</c:f>
              <c:strCache>
                <c:ptCount val="1"/>
                <c:pt idx="0">
                  <c:v>Jan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'Trans to Eilat'!$A$30:$A$53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'Trans to Eilat'!$B$30:$B$53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1.1926683467177469E-2</c:v>
                </c:pt>
                <c:pt idx="8">
                  <c:v>34.536244653391151</c:v>
                </c:pt>
                <c:pt idx="9">
                  <c:v>68.398551598774205</c:v>
                </c:pt>
                <c:pt idx="10">
                  <c:v>93.932788990451655</c:v>
                </c:pt>
                <c:pt idx="11">
                  <c:v>101.44957098870972</c:v>
                </c:pt>
                <c:pt idx="12">
                  <c:v>106.55356534577419</c:v>
                </c:pt>
                <c:pt idx="13">
                  <c:v>95.493881736483814</c:v>
                </c:pt>
                <c:pt idx="14">
                  <c:v>83.138376366580658</c:v>
                </c:pt>
                <c:pt idx="15">
                  <c:v>55.960643785870971</c:v>
                </c:pt>
                <c:pt idx="16">
                  <c:v>27.984900727580598</c:v>
                </c:pt>
                <c:pt idx="17">
                  <c:v>3.2201382557439557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3E4-44D8-A6A0-8F3C4CC2D97A}"/>
            </c:ext>
          </c:extLst>
        </c:ser>
        <c:ser>
          <c:idx val="3"/>
          <c:order val="3"/>
          <c:tx>
            <c:strRef>
              <c:f>'Trans to Eilat'!$E$29</c:f>
              <c:strCache>
                <c:ptCount val="1"/>
                <c:pt idx="0">
                  <c:v>Apr</c:v>
                </c:pt>
              </c:strCache>
            </c:strRef>
          </c:tx>
          <c:spPr>
            <a:ln w="9525" cap="rnd">
              <a:solidFill>
                <a:schemeClr val="accent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chemeClr val="accent6"/>
              </a:solidFill>
              <a:ln w="9525" cap="rnd">
                <a:solidFill>
                  <a:schemeClr val="accent6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'Trans to Eilat'!$A$30:$A$53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'Trans to Eilat'!$E$30:$E$53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4.4751484974629125</c:v>
                </c:pt>
                <c:pt idx="7">
                  <c:v>33.119274939183299</c:v>
                </c:pt>
                <c:pt idx="8">
                  <c:v>65.611699205500003</c:v>
                </c:pt>
                <c:pt idx="9">
                  <c:v>91.29578749170004</c:v>
                </c:pt>
                <c:pt idx="10">
                  <c:v>106.36726090656634</c:v>
                </c:pt>
                <c:pt idx="11">
                  <c:v>117.54955641623333</c:v>
                </c:pt>
                <c:pt idx="12">
                  <c:v>117.63457521970034</c:v>
                </c:pt>
                <c:pt idx="13">
                  <c:v>109.03824668896667</c:v>
                </c:pt>
                <c:pt idx="14">
                  <c:v>91.688567380933378</c:v>
                </c:pt>
                <c:pt idx="15">
                  <c:v>65.791920628500023</c:v>
                </c:pt>
                <c:pt idx="16">
                  <c:v>35.496015175466702</c:v>
                </c:pt>
                <c:pt idx="17">
                  <c:v>10.549999457683366</c:v>
                </c:pt>
                <c:pt idx="18">
                  <c:v>2.1956846554548366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3E4-44D8-A6A0-8F3C4CC2D97A}"/>
            </c:ext>
          </c:extLst>
        </c:ser>
        <c:ser>
          <c:idx val="6"/>
          <c:order val="6"/>
          <c:tx>
            <c:strRef>
              <c:f>'Trans to Eilat'!$H$29</c:f>
              <c:strCache>
                <c:ptCount val="1"/>
                <c:pt idx="0">
                  <c:v>Jul</c:v>
                </c:pt>
              </c:strCache>
            </c:strRef>
          </c:tx>
          <c:spPr>
            <a:ln w="95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chemeClr val="accent4"/>
              </a:solidFill>
              <a:ln w="9525" cap="rnd">
                <a:solidFill>
                  <a:schemeClr val="accent4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'Trans to Eilat'!$A$30:$A$53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'Trans to Eilat'!$H$30:$H$53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7.0108300351935515</c:v>
                </c:pt>
                <c:pt idx="7">
                  <c:v>33.871153225612858</c:v>
                </c:pt>
                <c:pt idx="8">
                  <c:v>64.865077830838686</c:v>
                </c:pt>
                <c:pt idx="9">
                  <c:v>89.253212283032227</c:v>
                </c:pt>
                <c:pt idx="10">
                  <c:v>103.44951199303229</c:v>
                </c:pt>
                <c:pt idx="11">
                  <c:v>108.94896942406469</c:v>
                </c:pt>
                <c:pt idx="12">
                  <c:v>107.50754967503187</c:v>
                </c:pt>
                <c:pt idx="13">
                  <c:v>99.663890469612866</c:v>
                </c:pt>
                <c:pt idx="14">
                  <c:v>84.913987876741928</c:v>
                </c:pt>
                <c:pt idx="15">
                  <c:v>63.891357204806454</c:v>
                </c:pt>
                <c:pt idx="16">
                  <c:v>36.074529990677419</c:v>
                </c:pt>
                <c:pt idx="17">
                  <c:v>10.186470378524195</c:v>
                </c:pt>
                <c:pt idx="18">
                  <c:v>3.728179781919351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3E4-44D8-A6A0-8F3C4CC2D97A}"/>
            </c:ext>
          </c:extLst>
        </c:ser>
        <c:ser>
          <c:idx val="9"/>
          <c:order val="9"/>
          <c:tx>
            <c:strRef>
              <c:f>'Trans to Eilat'!$K$29</c:f>
              <c:strCache>
                <c:ptCount val="1"/>
                <c:pt idx="0">
                  <c:v>Oct</c:v>
                </c:pt>
              </c:strCache>
            </c:strRef>
          </c:tx>
          <c:spPr>
            <a:ln w="9525" cap="rnd">
              <a:solidFill>
                <a:schemeClr val="accent2">
                  <a:lumMod val="75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chemeClr val="accent2">
                  <a:lumMod val="75000"/>
                </a:schemeClr>
              </a:solidFill>
              <a:ln w="9525" cap="rnd">
                <a:solidFill>
                  <a:schemeClr val="accent2">
                    <a:lumMod val="75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'Trans to Eilat'!$A$30:$A$53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'Trans to Eilat'!$K$30:$K$53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30.979387594298419</c:v>
                </c:pt>
                <c:pt idx="8">
                  <c:v>66.068608304306494</c:v>
                </c:pt>
                <c:pt idx="9">
                  <c:v>88.764513550000046</c:v>
                </c:pt>
                <c:pt idx="10">
                  <c:v>107.28352753241947</c:v>
                </c:pt>
                <c:pt idx="11">
                  <c:v>107.93046828535503</c:v>
                </c:pt>
                <c:pt idx="12">
                  <c:v>104.57464922619394</c:v>
                </c:pt>
                <c:pt idx="13">
                  <c:v>93.441683023999957</c:v>
                </c:pt>
                <c:pt idx="14">
                  <c:v>74.454632307419388</c:v>
                </c:pt>
                <c:pt idx="15">
                  <c:v>49.504353492854811</c:v>
                </c:pt>
                <c:pt idx="16">
                  <c:v>21.035992645903239</c:v>
                </c:pt>
                <c:pt idx="17">
                  <c:v>2.9388306693185466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83E4-44D8-A6A0-8F3C4CC2D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972336"/>
        <c:axId val="558915592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'Trans to Eilat'!$C$29</c15:sqref>
                        </c15:formulaRef>
                      </c:ext>
                    </c:extLst>
                    <c:strCache>
                      <c:ptCount val="1"/>
                      <c:pt idx="0">
                        <c:v>Feb</c:v>
                      </c:pt>
                    </c:strCache>
                  </c:strRef>
                </c:tx>
                <c:spPr>
                  <a:ln w="9525" cap="rnd">
                    <a:solidFill>
                      <a:schemeClr val="accent2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2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2"/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'Trans to Eilat'!$A$30:$A$53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'Trans to Eilat'!$C$30:$C$53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5.3676087617396435</c:v>
                      </c:pt>
                      <c:pt idx="8">
                        <c:v>45.859625686660728</c:v>
                      </c:pt>
                      <c:pt idx="9">
                        <c:v>82.104781362178528</c:v>
                      </c:pt>
                      <c:pt idx="10">
                        <c:v>105.62793673167886</c:v>
                      </c:pt>
                      <c:pt idx="11">
                        <c:v>113.028616155679</c:v>
                      </c:pt>
                      <c:pt idx="12">
                        <c:v>112.02648059560742</c:v>
                      </c:pt>
                      <c:pt idx="13">
                        <c:v>105.70366156303599</c:v>
                      </c:pt>
                      <c:pt idx="14">
                        <c:v>88.483420881107193</c:v>
                      </c:pt>
                      <c:pt idx="15">
                        <c:v>67.462058555928508</c:v>
                      </c:pt>
                      <c:pt idx="16">
                        <c:v>39.992618071071384</c:v>
                      </c:pt>
                      <c:pt idx="17">
                        <c:v>11.052218469241115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83E4-44D8-A6A0-8F3C4CC2D97A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'Trans to Eilat'!$D$29</c15:sqref>
                        </c15:formulaRef>
                      </c:ext>
                    </c:extLst>
                    <c:strCache>
                      <c:ptCount val="1"/>
                      <c:pt idx="0">
                        <c:v>Mar</c:v>
                      </c:pt>
                    </c:strCache>
                  </c:strRef>
                </c:tx>
                <c:spPr>
                  <a:ln w="9525" cap="rnd">
                    <a:solidFill>
                      <a:schemeClr val="accent3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3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3"/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'Trans to Eilat'!$A$30:$A$53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'Trans to Eilat'!$D$30:$D$53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18.440627455241945</c:v>
                      </c:pt>
                      <c:pt idx="8">
                        <c:v>56.280661596322602</c:v>
                      </c:pt>
                      <c:pt idx="9">
                        <c:v>87.228424481193571</c:v>
                      </c:pt>
                      <c:pt idx="10">
                        <c:v>108.66098517496754</c:v>
                      </c:pt>
                      <c:pt idx="11">
                        <c:v>119.81939058616088</c:v>
                      </c:pt>
                      <c:pt idx="12">
                        <c:v>119.36261040922543</c:v>
                      </c:pt>
                      <c:pt idx="13">
                        <c:v>110.50187515890306</c:v>
                      </c:pt>
                      <c:pt idx="14">
                        <c:v>95.020609958870978</c:v>
                      </c:pt>
                      <c:pt idx="15">
                        <c:v>68.396966526096762</c:v>
                      </c:pt>
                      <c:pt idx="16">
                        <c:v>37.652069954903197</c:v>
                      </c:pt>
                      <c:pt idx="17">
                        <c:v>11.486264485329958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83E4-44D8-A6A0-8F3C4CC2D97A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'Trans to Eilat'!$F$29</c15:sqref>
                        </c15:formulaRef>
                      </c:ext>
                    </c:extLst>
                    <c:strCache>
                      <c:ptCount val="1"/>
                      <c:pt idx="0">
                        <c:v>May</c:v>
                      </c:pt>
                    </c:strCache>
                  </c:strRef>
                </c:tx>
                <c:spPr>
                  <a:ln w="9525" cap="rnd">
                    <a:solidFill>
                      <a:schemeClr val="accent5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5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5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5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5"/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'Trans to Eilat'!$A$30:$A$53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'Trans to Eilat'!$F$30:$F$53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8.0012942134072613</c:v>
                      </c:pt>
                      <c:pt idx="7">
                        <c:v>34.911531158032297</c:v>
                      </c:pt>
                      <c:pt idx="8">
                        <c:v>64.843673392677474</c:v>
                      </c:pt>
                      <c:pt idx="9">
                        <c:v>89.517839247096745</c:v>
                      </c:pt>
                      <c:pt idx="10">
                        <c:v>106.45629841796797</c:v>
                      </c:pt>
                      <c:pt idx="11">
                        <c:v>115.09103451277429</c:v>
                      </c:pt>
                      <c:pt idx="12">
                        <c:v>112.3518309342256</c:v>
                      </c:pt>
                      <c:pt idx="13">
                        <c:v>101.7109241259032</c:v>
                      </c:pt>
                      <c:pt idx="14">
                        <c:v>83.098151907967761</c:v>
                      </c:pt>
                      <c:pt idx="15">
                        <c:v>58.146526173638506</c:v>
                      </c:pt>
                      <c:pt idx="16">
                        <c:v>32.085325689612937</c:v>
                      </c:pt>
                      <c:pt idx="17">
                        <c:v>11.653263266233907</c:v>
                      </c:pt>
                      <c:pt idx="18">
                        <c:v>4.4520378369637132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3E4-44D8-A6A0-8F3C4CC2D97A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'Trans to Eilat'!$G$29</c15:sqref>
                        </c15:formulaRef>
                      </c:ext>
                    </c:extLst>
                    <c:strCache>
                      <c:ptCount val="1"/>
                      <c:pt idx="0">
                        <c:v>Jun</c:v>
                      </c:pt>
                    </c:strCache>
                  </c:strRef>
                </c:tx>
                <c:spPr>
                  <a:ln w="9525" cap="rnd">
                    <a:solidFill>
                      <a:schemeClr val="accent6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6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6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6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6"/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'Trans to Eilat'!$A$30:$A$53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'Trans to Eilat'!$G$30:$G$53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10.526793864566699</c:v>
                      </c:pt>
                      <c:pt idx="7">
                        <c:v>39.371976569966627</c:v>
                      </c:pt>
                      <c:pt idx="8">
                        <c:v>69.543403593166602</c:v>
                      </c:pt>
                      <c:pt idx="9">
                        <c:v>91.438045771133304</c:v>
                      </c:pt>
                      <c:pt idx="10">
                        <c:v>103.39575555106667</c:v>
                      </c:pt>
                      <c:pt idx="11">
                        <c:v>108.131116953133</c:v>
                      </c:pt>
                      <c:pt idx="12">
                        <c:v>106.26641206310032</c:v>
                      </c:pt>
                      <c:pt idx="13">
                        <c:v>97.717945402400019</c:v>
                      </c:pt>
                      <c:pt idx="14">
                        <c:v>82.753936133133337</c:v>
                      </c:pt>
                      <c:pt idx="15">
                        <c:v>61.053473739466696</c:v>
                      </c:pt>
                      <c:pt idx="16">
                        <c:v>33.150429281966701</c:v>
                      </c:pt>
                      <c:pt idx="17">
                        <c:v>8.6267852618916674</c:v>
                      </c:pt>
                      <c:pt idx="18">
                        <c:v>3.5906542784208328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3E4-44D8-A6A0-8F3C4CC2D97A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'Trans to Eilat'!$I$29</c15:sqref>
                        </c15:formulaRef>
                      </c:ext>
                    </c:extLst>
                    <c:strCache>
                      <c:ptCount val="1"/>
                      <c:pt idx="0">
                        <c:v>Aug</c:v>
                      </c:pt>
                    </c:strCache>
                  </c:strRef>
                </c:tx>
                <c:spPr>
                  <a:ln w="952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2">
                            <a:lumMod val="60000"/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lumMod val="60000"/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60000"/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'Trans to Eilat'!$A$30:$A$53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'Trans to Eilat'!$I$30:$I$53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7.5880681685483848</c:v>
                      </c:pt>
                      <c:pt idx="7">
                        <c:v>39.736342481580628</c:v>
                      </c:pt>
                      <c:pt idx="8">
                        <c:v>73.714502284709639</c:v>
                      </c:pt>
                      <c:pt idx="9">
                        <c:v>98.423947231387118</c:v>
                      </c:pt>
                      <c:pt idx="10">
                        <c:v>113.04050679248348</c:v>
                      </c:pt>
                      <c:pt idx="11">
                        <c:v>118.35527145248398</c:v>
                      </c:pt>
                      <c:pt idx="12">
                        <c:v>117.145896794839</c:v>
                      </c:pt>
                      <c:pt idx="13">
                        <c:v>108.17459856083894</c:v>
                      </c:pt>
                      <c:pt idx="14">
                        <c:v>91.628610159871002</c:v>
                      </c:pt>
                      <c:pt idx="15">
                        <c:v>69.211539509774212</c:v>
                      </c:pt>
                      <c:pt idx="16">
                        <c:v>38.910867801935439</c:v>
                      </c:pt>
                      <c:pt idx="17">
                        <c:v>10.829947226935497</c:v>
                      </c:pt>
                      <c:pt idx="18">
                        <c:v>3.7748698697056491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3E4-44D8-A6A0-8F3C4CC2D97A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'Trans to Eilat'!$J$29</c15:sqref>
                        </c15:formulaRef>
                      </c:ext>
                    </c:extLst>
                    <c:strCache>
                      <c:ptCount val="1"/>
                      <c:pt idx="0">
                        <c:v>Sep</c:v>
                      </c:pt>
                    </c:strCache>
                  </c:strRef>
                </c:tx>
                <c:spPr>
                  <a:ln w="95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3">
                            <a:lumMod val="60000"/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lumMod val="60000"/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60000"/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'Trans to Eilat'!$A$30:$A$53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'Trans to Eilat'!$J$30:$J$53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2.1621243774584964</c:v>
                      </c:pt>
                      <c:pt idx="7">
                        <c:v>42.044502495699973</c:v>
                      </c:pt>
                      <c:pt idx="8">
                        <c:v>78.579404132533327</c:v>
                      </c:pt>
                      <c:pt idx="9">
                        <c:v>102.74176517436668</c:v>
                      </c:pt>
                      <c:pt idx="10">
                        <c:v>115.658653608333</c:v>
                      </c:pt>
                      <c:pt idx="11">
                        <c:v>120.96899183413299</c:v>
                      </c:pt>
                      <c:pt idx="12">
                        <c:v>117.95709378676668</c:v>
                      </c:pt>
                      <c:pt idx="13">
                        <c:v>107.74265274969967</c:v>
                      </c:pt>
                      <c:pt idx="14">
                        <c:v>89.592280643733403</c:v>
                      </c:pt>
                      <c:pt idx="15">
                        <c:v>65.063632845466628</c:v>
                      </c:pt>
                      <c:pt idx="16">
                        <c:v>33.086487939166631</c:v>
                      </c:pt>
                      <c:pt idx="17">
                        <c:v>7.6739302953583373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3E4-44D8-A6A0-8F3C4CC2D97A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'Trans to Eilat'!$L$29</c15:sqref>
                        </c15:formulaRef>
                      </c:ext>
                    </c:extLst>
                    <c:strCache>
                      <c:ptCount val="1"/>
                      <c:pt idx="0">
                        <c:v>Nov</c:v>
                      </c:pt>
                    </c:strCache>
                  </c:strRef>
                </c:tx>
                <c:spPr>
                  <a:ln w="9525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5">
                            <a:lumMod val="60000"/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5">
                            <a:lumMod val="60000"/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5">
                            <a:lumMod val="60000"/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'Trans to Eilat'!$A$30:$A$53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'Trans to Eilat'!$L$30:$L$53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15.991984851772902</c:v>
                      </c:pt>
                      <c:pt idx="8">
                        <c:v>51.633036330983295</c:v>
                      </c:pt>
                      <c:pt idx="9">
                        <c:v>75.929507237966703</c:v>
                      </c:pt>
                      <c:pt idx="10">
                        <c:v>90.498233835266703</c:v>
                      </c:pt>
                      <c:pt idx="11">
                        <c:v>88.846552088200056</c:v>
                      </c:pt>
                      <c:pt idx="12">
                        <c:v>81.789657363866738</c:v>
                      </c:pt>
                      <c:pt idx="13">
                        <c:v>79.013146007566661</c:v>
                      </c:pt>
                      <c:pt idx="14">
                        <c:v>62.072708694900008</c:v>
                      </c:pt>
                      <c:pt idx="15">
                        <c:v>39.294156837716635</c:v>
                      </c:pt>
                      <c:pt idx="16">
                        <c:v>18.275701710866699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3E4-44D8-A6A0-8F3C4CC2D97A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'Trans to Eilat'!$M$29</c15:sqref>
                        </c15:formulaRef>
                      </c:ext>
                    </c:extLst>
                    <c:strCache>
                      <c:ptCount val="1"/>
                      <c:pt idx="0">
                        <c:v>Dec</c:v>
                      </c:pt>
                    </c:strCache>
                  </c:strRef>
                </c:tx>
                <c:spPr>
                  <a:ln w="9525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6">
                            <a:lumMod val="60000"/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6">
                            <a:lumMod val="60000"/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6">
                            <a:lumMod val="60000"/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'Trans to Eilat'!$A$30:$A$53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'Trans to Eilat'!$M$30:$M$53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2.1227630704998384</c:v>
                      </c:pt>
                      <c:pt idx="8">
                        <c:v>38.911318965895198</c:v>
                      </c:pt>
                      <c:pt idx="9">
                        <c:v>72.961485373709664</c:v>
                      </c:pt>
                      <c:pt idx="10">
                        <c:v>90.775090130532192</c:v>
                      </c:pt>
                      <c:pt idx="11">
                        <c:v>96.840353517967742</c:v>
                      </c:pt>
                      <c:pt idx="12">
                        <c:v>96.005950268387068</c:v>
                      </c:pt>
                      <c:pt idx="13">
                        <c:v>85.294883780419397</c:v>
                      </c:pt>
                      <c:pt idx="14">
                        <c:v>69.652071280548356</c:v>
                      </c:pt>
                      <c:pt idx="15">
                        <c:v>44.806441819128992</c:v>
                      </c:pt>
                      <c:pt idx="16">
                        <c:v>19.208334416612946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3E4-44D8-A6A0-8F3C4CC2D97A}"/>
                  </c:ext>
                </c:extLst>
              </c15:ser>
            </c15:filteredScatterSeries>
          </c:ext>
        </c:extLst>
      </c:scatterChart>
      <c:valAx>
        <c:axId val="558972336"/>
        <c:scaling>
          <c:orientation val="minMax"/>
          <c:max val="24"/>
          <c:min val="1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915592"/>
        <c:crosses val="autoZero"/>
        <c:crossBetween val="midCat"/>
        <c:majorUnit val="1"/>
      </c:valAx>
      <c:valAx>
        <c:axId val="558915592"/>
        <c:scaling>
          <c:orientation val="minMax"/>
          <c:max val="160"/>
          <c:min val="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AC Supply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972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542925</xdr:colOff>
      <xdr:row>33</xdr:row>
      <xdr:rowOff>18097</xdr:rowOff>
    </xdr:from>
    <xdr:to>
      <xdr:col>4</xdr:col>
      <xdr:colOff>758190</xdr:colOff>
      <xdr:row>48</xdr:row>
      <xdr:rowOff>25717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C4AC2BD-8D37-421D-869E-CB02856693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36195</xdr:colOff>
      <xdr:row>5</xdr:row>
      <xdr:rowOff>65722</xdr:rowOff>
    </xdr:from>
    <xdr:to>
      <xdr:col>19</xdr:col>
      <xdr:colOff>342900</xdr:colOff>
      <xdr:row>20</xdr:row>
      <xdr:rowOff>86677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6B7D778-2844-4655-B3D2-8C2154FA57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523876</xdr:colOff>
      <xdr:row>32</xdr:row>
      <xdr:rowOff>18097</xdr:rowOff>
    </xdr:from>
    <xdr:to>
      <xdr:col>14</xdr:col>
      <xdr:colOff>226696</xdr:colOff>
      <xdr:row>47</xdr:row>
      <xdr:rowOff>33337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BFA1238-52D7-4F12-ACDF-7C19A39C9C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487680</xdr:colOff>
      <xdr:row>1</xdr:row>
      <xdr:rowOff>7620</xdr:rowOff>
    </xdr:from>
    <xdr:to>
      <xdr:col>20</xdr:col>
      <xdr:colOff>556260</xdr:colOff>
      <xdr:row>27</xdr:row>
      <xdr:rowOff>38100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0DD7D83-A9D0-4933-9BEE-7463A85F33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131444</xdr:colOff>
      <xdr:row>1</xdr:row>
      <xdr:rowOff>87630</xdr:rowOff>
    </xdr:from>
    <xdr:to>
      <xdr:col>25</xdr:col>
      <xdr:colOff>327659</xdr:colOff>
      <xdr:row>31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689529-66D7-4764-9EB4-C56B710B10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49530</xdr:colOff>
      <xdr:row>12</xdr:row>
      <xdr:rowOff>125730</xdr:rowOff>
    </xdr:from>
    <xdr:to>
      <xdr:col>26</xdr:col>
      <xdr:colOff>600075</xdr:colOff>
      <xdr:row>41</xdr:row>
      <xdr:rowOff>160020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60CAC1B-899B-490C-B660-6A20489DDE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121920</xdr:colOff>
      <xdr:row>32</xdr:row>
      <xdr:rowOff>146685</xdr:rowOff>
    </xdr:from>
    <xdr:to>
      <xdr:col>17</xdr:col>
      <xdr:colOff>232410</xdr:colOff>
      <xdr:row>57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A69A26-7ACE-474A-9A33-CB4DE50C02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D3DE705-D6F5-4DCD-B98B-04FB99E01673}" name="Table2" displayName="Table2" ref="A28:D36" totalsRowShown="0" headerRowDxfId="25" tableBorderDxfId="24">
  <autoFilter ref="A28:D36" xr:uid="{DE3A46D2-7313-41B1-BBD8-5FF33D51D5F7}"/>
  <tableColumns count="4">
    <tableColumn id="1" xr3:uid="{2F50FB77-2CF0-4E2B-A9E9-C4AC700E73AF}" name="Settlement" dataDxfId="23"/>
    <tableColumn id="2" xr3:uid="{76B257F6-8B4A-48F8-AC5F-AA5D1021D2AB}" name="Currently Connected (MW)" dataDxfId="22"/>
    <tableColumn id="3" xr3:uid="{FF69CA27-C18F-4F2C-82C0-56D70AC92463}" name="Settlement2" dataDxfId="21"/>
    <tableColumn id="4" xr3:uid="{E63A9150-5CEC-464D-924D-86E2956C288E}" name="Currently Connected (MW)2" dataDxfId="20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CEB87A7-2A85-4D2B-8A25-E5F30F27B795}" name="Table1" displayName="Table1" ref="L37:P38" totalsRowShown="0" dataDxfId="19">
  <autoFilter ref="L37:P38" xr:uid="{A6BF4F36-D800-49E2-97B1-7DAD6EFBC4AB}"/>
  <tableColumns count="5">
    <tableColumn id="1" xr3:uid="{2D3281B5-8045-4EF7-9FC7-2D1E45FEFC02}" name="Residential (GWh)" dataDxfId="18"/>
    <tableColumn id="2" xr3:uid="{2F817A7F-9799-40DE-931B-3B4C0BEFFD3C}" name="Commercial (GWh)" dataDxfId="17"/>
    <tableColumn id="3" xr3:uid="{319AC29E-72DA-44C8-A129-B5582ECD0A44}" name="Municipal (GWh)" dataDxfId="16"/>
    <tableColumn id="4" xr3:uid="{7173E9DA-9D41-4E06-8A4D-A3F41A3FA6B1}" name="Region (GWh)" dataDxfId="15"/>
    <tableColumn id="5" xr3:uid="{38C03260-758D-4B86-A7B5-C0FF037F0E90}" name="Total (GWh)" dataDxfId="14">
      <calculatedColumnFormula>SUM(Table1[[#This Row],[Residential (GWh)]:[Region (GWh)]])</calculatedColumnFormula>
    </tableColumn>
  </tableColumns>
  <tableStyleInfo name="TableStyleLight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ED4E395-E4B3-47E9-8DF7-619D5DF246E9}" name="Table4" displayName="Table4" ref="L30:P31" totalsRowShown="0" headerRowDxfId="13" headerRowBorderDxfId="12" tableBorderDxfId="11">
  <autoFilter ref="L30:P31" xr:uid="{C7FF6B6F-9DD9-4156-971B-5C55ED0375DC}"/>
  <tableColumns count="5">
    <tableColumn id="1" xr3:uid="{E4F69729-DAE4-4F58-8758-38628BF6D421}" name="Residential (GWh)" dataDxfId="10"/>
    <tableColumn id="2" xr3:uid="{E72C2BB5-4BD7-4CB8-AF4D-25D52354EFB3}" name="Commercial (GWh)" dataDxfId="9"/>
    <tableColumn id="3" xr3:uid="{CC31D2D9-5D86-4FF9-A2AA-0DA9274D1AE9}" name="Municipal (GWh)" dataDxfId="8"/>
    <tableColumn id="4" xr3:uid="{A1337F8A-C7D0-4609-BAFC-880413E85C0E}" name="Region (GWh)" dataDxfId="7"/>
    <tableColumn id="5" xr3:uid="{734F5A31-D4B4-41C1-B5DA-C84920D09C92}" name="Total (GWh)" dataDxfId="6">
      <calculatedColumnFormula>SUM(L31:O31)</calculatedColumnFormula>
    </tableColumn>
  </tableColumns>
  <tableStyleInfo name="TableStyleLight1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D68E12D-527C-493B-8C22-B4ABD110DB73}" name="Table16" displayName="Table16" ref="L44:P45" totalsRowShown="0" dataDxfId="5">
  <autoFilter ref="L44:P45" xr:uid="{449041C4-3146-4DD0-9652-92E4ED365134}"/>
  <tableColumns count="5">
    <tableColumn id="1" xr3:uid="{F61E66ED-9EE3-41DA-9F62-3D2F47931260}" name="Residential (GWh)" dataDxfId="4"/>
    <tableColumn id="2" xr3:uid="{5EA138A1-0473-4A7C-BF6A-D22F97E7FBD9}" name="Commercial (GWh)" dataDxfId="3"/>
    <tableColumn id="3" xr3:uid="{73D882B3-74C1-48D6-8E99-2BF138D8016D}" name="Municipal (GWh)" dataDxfId="2"/>
    <tableColumn id="4" xr3:uid="{F832DCAF-CE3B-44F6-B095-8B2B3AD238F6}" name="Region (GWh)" dataDxfId="1"/>
    <tableColumn id="5" xr3:uid="{75267203-DCBF-476B-B03D-5673FD355C46}" name="Total (GWh)" dataDxfId="0">
      <calculatedColumnFormula>SUM(Table16[[#This Row],[Residential (GWh)]:[Region (GWh)]])</calculatedColumnFormula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D7F64-56C1-4444-B676-2821224E8667}">
  <dimension ref="A1:P38"/>
  <sheetViews>
    <sheetView topLeftCell="A18" zoomScale="120" zoomScaleNormal="120" workbookViewId="0">
      <selection activeCell="A38" sqref="A38:B38"/>
    </sheetView>
  </sheetViews>
  <sheetFormatPr defaultColWidth="8.85546875" defaultRowHeight="15" x14ac:dyDescent="0.25"/>
  <cols>
    <col min="1" max="1" width="22.7109375" style="11" customWidth="1"/>
    <col min="2" max="2" width="35.28515625" style="11" customWidth="1"/>
    <col min="3" max="3" width="15.28515625" style="11" customWidth="1"/>
    <col min="4" max="4" width="36.7109375" style="11" customWidth="1"/>
    <col min="5" max="5" width="15.28515625" style="11" customWidth="1"/>
    <col min="6" max="6" width="16.5703125" style="11" customWidth="1"/>
    <col min="7" max="7" width="7.7109375" style="11" customWidth="1"/>
    <col min="8" max="8" width="17.7109375" style="11" customWidth="1"/>
    <col min="9" max="9" width="15.140625" style="11" customWidth="1"/>
    <col min="10" max="10" width="14.5703125" style="11" customWidth="1"/>
    <col min="11" max="11" width="16" style="11" customWidth="1"/>
    <col min="12" max="12" width="15.5703125" style="11" customWidth="1"/>
    <col min="13" max="13" width="13.85546875" style="11" customWidth="1"/>
    <col min="14" max="14" width="8.85546875" style="11" customWidth="1"/>
    <col min="15" max="15" width="14.7109375" style="11" customWidth="1"/>
    <col min="16" max="16" width="15.5703125" style="11" customWidth="1"/>
    <col min="17" max="16384" width="8.85546875" style="11"/>
  </cols>
  <sheetData>
    <row r="1" spans="1:16" x14ac:dyDescent="0.25">
      <c r="A1" s="10" t="s">
        <v>19</v>
      </c>
      <c r="B1" s="10" t="s">
        <v>20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3"/>
      <c r="J1" s="10" t="s">
        <v>8</v>
      </c>
      <c r="K1" s="10" t="s">
        <v>9</v>
      </c>
      <c r="L1" s="10" t="s">
        <v>10</v>
      </c>
      <c r="M1" s="11" t="s">
        <v>11</v>
      </c>
      <c r="N1" s="10" t="s">
        <v>12</v>
      </c>
      <c r="O1" s="10" t="s">
        <v>13</v>
      </c>
      <c r="P1" s="10" t="s">
        <v>14</v>
      </c>
    </row>
    <row r="2" spans="1:16" x14ac:dyDescent="0.25">
      <c r="A2" s="14" t="s">
        <v>112</v>
      </c>
      <c r="B2" s="10" t="s">
        <v>21</v>
      </c>
      <c r="C2" s="15"/>
      <c r="D2" s="15"/>
      <c r="E2" s="15"/>
      <c r="F2" s="15"/>
      <c r="G2" s="15"/>
      <c r="H2" s="13"/>
      <c r="I2" s="13"/>
      <c r="J2" s="16" t="s">
        <v>0</v>
      </c>
      <c r="K2" s="17" t="s">
        <v>0</v>
      </c>
      <c r="L2" s="16">
        <v>25</v>
      </c>
      <c r="M2" s="16">
        <v>0</v>
      </c>
      <c r="N2" s="16">
        <v>0</v>
      </c>
      <c r="O2" s="18">
        <v>0</v>
      </c>
      <c r="P2" s="19">
        <f t="shared" ref="P2:P3" si="0">SUM(L2:O2)</f>
        <v>25</v>
      </c>
    </row>
    <row r="3" spans="1:16" x14ac:dyDescent="0.25">
      <c r="A3" s="51" t="s">
        <v>115</v>
      </c>
      <c r="B3" s="10" t="s">
        <v>22</v>
      </c>
      <c r="C3" s="20">
        <v>0</v>
      </c>
      <c r="D3" s="21">
        <v>0</v>
      </c>
      <c r="E3" s="21">
        <v>0</v>
      </c>
      <c r="F3" s="21">
        <v>0</v>
      </c>
      <c r="G3" s="21">
        <v>0</v>
      </c>
      <c r="H3" s="22"/>
      <c r="I3" s="22"/>
      <c r="J3" s="23">
        <v>6.7</v>
      </c>
      <c r="K3" s="23">
        <v>0</v>
      </c>
      <c r="L3" s="23">
        <v>6.7</v>
      </c>
      <c r="M3" s="23">
        <v>0</v>
      </c>
      <c r="N3" s="23">
        <v>30</v>
      </c>
      <c r="O3" s="23">
        <v>0</v>
      </c>
      <c r="P3" s="22">
        <f t="shared" si="0"/>
        <v>36.700000000000003</v>
      </c>
    </row>
    <row r="4" spans="1:16" x14ac:dyDescent="0.25">
      <c r="A4" s="12" t="s">
        <v>113</v>
      </c>
      <c r="B4" s="10" t="s">
        <v>23</v>
      </c>
      <c r="C4" s="20">
        <v>0</v>
      </c>
      <c r="D4" s="20">
        <v>140</v>
      </c>
      <c r="E4" s="20">
        <v>0</v>
      </c>
      <c r="F4" s="20">
        <v>110</v>
      </c>
      <c r="G4" s="20">
        <v>50</v>
      </c>
      <c r="H4" s="24"/>
      <c r="I4" s="24"/>
      <c r="J4" s="23">
        <v>0</v>
      </c>
      <c r="K4" s="25">
        <v>2</v>
      </c>
      <c r="L4" s="26">
        <v>2</v>
      </c>
      <c r="M4" s="26">
        <v>0.8</v>
      </c>
      <c r="N4" s="23">
        <v>20</v>
      </c>
      <c r="O4" s="27">
        <v>3.5</v>
      </c>
      <c r="P4" s="24">
        <v>26.3</v>
      </c>
    </row>
    <row r="5" spans="1:16" x14ac:dyDescent="0.25">
      <c r="A5" s="12"/>
      <c r="B5" s="10" t="s">
        <v>24</v>
      </c>
      <c r="C5" s="21">
        <v>95</v>
      </c>
      <c r="D5" s="21">
        <v>0</v>
      </c>
      <c r="E5" s="20">
        <v>29</v>
      </c>
      <c r="F5" s="20">
        <v>126</v>
      </c>
      <c r="G5" s="20">
        <v>50</v>
      </c>
      <c r="H5" s="24"/>
      <c r="I5" s="24"/>
      <c r="J5" s="23">
        <v>5</v>
      </c>
      <c r="K5" s="25">
        <v>0</v>
      </c>
      <c r="L5" s="26">
        <v>5</v>
      </c>
      <c r="M5" s="26">
        <v>2.5</v>
      </c>
      <c r="N5" s="23">
        <v>14</v>
      </c>
      <c r="O5" s="27">
        <v>3.5</v>
      </c>
      <c r="P5" s="24">
        <v>25</v>
      </c>
    </row>
    <row r="6" spans="1:16" x14ac:dyDescent="0.25">
      <c r="A6" s="11" t="s">
        <v>114</v>
      </c>
      <c r="B6" s="10" t="s">
        <v>25</v>
      </c>
      <c r="C6" s="20">
        <v>153</v>
      </c>
      <c r="D6" s="20">
        <v>57</v>
      </c>
      <c r="E6" s="20">
        <v>0</v>
      </c>
      <c r="F6" s="20">
        <v>0</v>
      </c>
      <c r="G6" s="20">
        <v>50</v>
      </c>
      <c r="H6" s="24"/>
      <c r="I6" s="24"/>
      <c r="J6" s="28">
        <v>10.8</v>
      </c>
      <c r="K6" s="25">
        <v>0.5</v>
      </c>
      <c r="L6" s="26">
        <v>11.3</v>
      </c>
      <c r="M6" s="26">
        <v>0</v>
      </c>
      <c r="N6" s="28">
        <v>6</v>
      </c>
      <c r="O6" s="27">
        <v>3.5</v>
      </c>
      <c r="P6" s="24">
        <v>20.8</v>
      </c>
    </row>
    <row r="7" spans="1:16" x14ac:dyDescent="0.25">
      <c r="A7" s="10" t="s">
        <v>109</v>
      </c>
      <c r="B7" s="29" t="s">
        <v>26</v>
      </c>
      <c r="C7" s="20">
        <v>80</v>
      </c>
      <c r="D7" s="20">
        <v>170</v>
      </c>
      <c r="E7" s="20">
        <v>0</v>
      </c>
      <c r="F7" s="20">
        <v>0</v>
      </c>
      <c r="G7" s="20">
        <v>50</v>
      </c>
      <c r="H7" s="24"/>
      <c r="I7" s="24"/>
      <c r="J7" s="23">
        <v>5</v>
      </c>
      <c r="K7" s="25">
        <v>0.8</v>
      </c>
      <c r="L7" s="26">
        <v>5.8</v>
      </c>
      <c r="M7" s="26">
        <v>0</v>
      </c>
      <c r="N7" s="23">
        <v>33</v>
      </c>
      <c r="O7" s="27">
        <v>3.5</v>
      </c>
      <c r="P7" s="24">
        <v>42.3</v>
      </c>
    </row>
    <row r="8" spans="1:16" x14ac:dyDescent="0.25">
      <c r="A8" s="12"/>
      <c r="B8" s="24" t="s">
        <v>27</v>
      </c>
      <c r="C8" s="20">
        <v>84</v>
      </c>
      <c r="D8" s="20">
        <v>115</v>
      </c>
      <c r="E8" s="20"/>
      <c r="F8" s="20">
        <v>51</v>
      </c>
      <c r="G8" s="20">
        <v>50</v>
      </c>
      <c r="H8" s="24"/>
      <c r="I8" s="24"/>
      <c r="J8" s="23">
        <v>5</v>
      </c>
      <c r="K8" s="23">
        <v>0.22</v>
      </c>
      <c r="L8" s="23">
        <v>5.22</v>
      </c>
      <c r="M8" s="26">
        <v>0</v>
      </c>
      <c r="N8" s="23">
        <v>15</v>
      </c>
      <c r="O8" s="27">
        <v>3.5</v>
      </c>
      <c r="P8" s="24">
        <v>23.72</v>
      </c>
    </row>
    <row r="9" spans="1:16" x14ac:dyDescent="0.25">
      <c r="A9" s="12" t="s">
        <v>110</v>
      </c>
      <c r="B9" s="29" t="s">
        <v>28</v>
      </c>
      <c r="C9" s="20">
        <v>726</v>
      </c>
      <c r="D9" s="20">
        <v>0</v>
      </c>
      <c r="E9" s="20">
        <v>0</v>
      </c>
      <c r="F9" s="20">
        <v>0</v>
      </c>
      <c r="G9" s="20">
        <v>0</v>
      </c>
      <c r="H9" s="24"/>
      <c r="I9" s="24"/>
      <c r="J9" s="23">
        <v>40</v>
      </c>
      <c r="K9" s="30">
        <v>5.13</v>
      </c>
      <c r="L9" s="25">
        <v>45.13</v>
      </c>
      <c r="M9" s="26">
        <v>0</v>
      </c>
      <c r="N9" s="23"/>
      <c r="O9" s="27">
        <v>0</v>
      </c>
      <c r="P9" s="24">
        <v>45.63</v>
      </c>
    </row>
    <row r="10" spans="1:16" x14ac:dyDescent="0.25">
      <c r="A10" s="12" t="s">
        <v>111</v>
      </c>
      <c r="B10" s="29" t="s">
        <v>29</v>
      </c>
      <c r="C10" s="20">
        <v>0</v>
      </c>
      <c r="D10" s="20">
        <v>110</v>
      </c>
      <c r="E10" s="20">
        <v>65</v>
      </c>
      <c r="F10" s="20">
        <v>75</v>
      </c>
      <c r="G10" s="20">
        <v>50</v>
      </c>
      <c r="H10" s="24"/>
      <c r="I10" s="24"/>
      <c r="J10" s="23">
        <v>0</v>
      </c>
      <c r="K10" s="25">
        <v>0.2</v>
      </c>
      <c r="L10" s="26">
        <v>0.2</v>
      </c>
      <c r="M10" s="26">
        <v>5.5</v>
      </c>
      <c r="N10" s="23">
        <v>14</v>
      </c>
      <c r="O10" s="27">
        <v>3.5</v>
      </c>
      <c r="P10" s="24">
        <f t="shared" ref="P10:P11" si="1">SUM(L10:O10)</f>
        <v>23.2</v>
      </c>
    </row>
    <row r="11" spans="1:16" x14ac:dyDescent="0.25">
      <c r="A11" s="12" t="s">
        <v>116</v>
      </c>
      <c r="B11" s="24" t="s">
        <v>30</v>
      </c>
      <c r="C11" s="20">
        <v>0</v>
      </c>
      <c r="D11" s="20">
        <v>110</v>
      </c>
      <c r="E11" s="20">
        <v>140</v>
      </c>
      <c r="F11" s="20">
        <v>0</v>
      </c>
      <c r="G11" s="20">
        <v>50</v>
      </c>
      <c r="H11" s="24"/>
      <c r="I11" s="24"/>
      <c r="J11" s="23">
        <v>0</v>
      </c>
      <c r="K11" s="25">
        <v>1</v>
      </c>
      <c r="L11" s="26">
        <v>1</v>
      </c>
      <c r="M11" s="26">
        <v>3.06</v>
      </c>
      <c r="N11" s="23">
        <v>21</v>
      </c>
      <c r="O11" s="27">
        <v>3.5</v>
      </c>
      <c r="P11" s="24">
        <f t="shared" si="1"/>
        <v>28.560000000000002</v>
      </c>
    </row>
    <row r="12" spans="1:16" x14ac:dyDescent="0.25">
      <c r="A12" s="12"/>
      <c r="B12" s="29" t="s">
        <v>160</v>
      </c>
      <c r="C12" s="20">
        <v>0</v>
      </c>
      <c r="D12" s="20">
        <v>0</v>
      </c>
      <c r="E12" s="20">
        <v>210</v>
      </c>
      <c r="F12" s="20">
        <v>40</v>
      </c>
      <c r="G12" s="20">
        <v>50</v>
      </c>
      <c r="H12" s="24"/>
      <c r="I12" s="24"/>
      <c r="J12" s="23">
        <v>0</v>
      </c>
      <c r="K12" s="25">
        <v>0.08</v>
      </c>
      <c r="L12" s="26">
        <v>0.08</v>
      </c>
      <c r="M12" s="26">
        <v>0</v>
      </c>
      <c r="N12" s="23">
        <v>20</v>
      </c>
      <c r="O12" s="27">
        <v>3.5</v>
      </c>
      <c r="P12" s="24">
        <v>23.66</v>
      </c>
    </row>
    <row r="13" spans="1:16" x14ac:dyDescent="0.25">
      <c r="A13" s="12" t="s">
        <v>117</v>
      </c>
      <c r="B13" s="31" t="s">
        <v>31</v>
      </c>
      <c r="C13" s="20">
        <v>150</v>
      </c>
      <c r="D13" s="20">
        <v>100</v>
      </c>
      <c r="E13" s="20">
        <v>0</v>
      </c>
      <c r="F13" s="20">
        <v>0</v>
      </c>
      <c r="G13" s="20">
        <v>50</v>
      </c>
      <c r="H13" s="24"/>
      <c r="I13" s="24"/>
      <c r="J13" s="23">
        <v>8.5</v>
      </c>
      <c r="K13" s="25">
        <v>0.05</v>
      </c>
      <c r="L13" s="26">
        <v>8.5500000000000007</v>
      </c>
      <c r="M13" s="26">
        <v>0.5</v>
      </c>
      <c r="N13" s="23">
        <v>9</v>
      </c>
      <c r="O13" s="27">
        <v>3.5</v>
      </c>
      <c r="P13" s="24">
        <f t="shared" ref="P13:P19" si="2">SUM(L13:O13)</f>
        <v>21.55</v>
      </c>
    </row>
    <row r="14" spans="1:16" x14ac:dyDescent="0.25">
      <c r="A14" s="12"/>
      <c r="B14" s="29" t="s">
        <v>16</v>
      </c>
      <c r="C14" s="21">
        <v>1234</v>
      </c>
      <c r="D14" s="21">
        <v>0</v>
      </c>
      <c r="E14" s="20">
        <v>0</v>
      </c>
      <c r="F14" s="20">
        <v>0</v>
      </c>
      <c r="G14" s="20">
        <v>0</v>
      </c>
      <c r="H14" s="24"/>
      <c r="I14" s="24"/>
      <c r="J14" s="23">
        <v>0</v>
      </c>
      <c r="K14" s="25">
        <v>0</v>
      </c>
      <c r="L14" s="25">
        <v>60</v>
      </c>
      <c r="M14" s="26">
        <v>0</v>
      </c>
      <c r="N14" s="23">
        <v>0</v>
      </c>
      <c r="O14" s="27">
        <v>0</v>
      </c>
      <c r="P14" s="24">
        <f t="shared" si="2"/>
        <v>60</v>
      </c>
    </row>
    <row r="15" spans="1:16" x14ac:dyDescent="0.25">
      <c r="A15" s="12"/>
      <c r="B15" s="32" t="s">
        <v>17</v>
      </c>
      <c r="C15" s="33">
        <v>0</v>
      </c>
      <c r="D15" s="34">
        <v>0</v>
      </c>
      <c r="E15" s="34">
        <v>5000</v>
      </c>
      <c r="F15" s="34">
        <v>0</v>
      </c>
      <c r="G15" s="34">
        <v>0</v>
      </c>
      <c r="H15" s="24"/>
      <c r="I15" s="24"/>
      <c r="J15" s="33">
        <v>0</v>
      </c>
      <c r="K15" s="35">
        <v>0</v>
      </c>
      <c r="L15" s="34">
        <v>0</v>
      </c>
      <c r="M15" s="34">
        <v>0</v>
      </c>
      <c r="N15" s="33">
        <v>430</v>
      </c>
      <c r="O15" s="36">
        <v>0</v>
      </c>
      <c r="P15" s="34">
        <f t="shared" si="2"/>
        <v>430</v>
      </c>
    </row>
    <row r="16" spans="1:16" x14ac:dyDescent="0.25">
      <c r="A16" s="10" t="s">
        <v>39</v>
      </c>
      <c r="B16" s="32" t="s">
        <v>18</v>
      </c>
      <c r="C16" s="33">
        <v>0</v>
      </c>
      <c r="D16" s="34">
        <v>0</v>
      </c>
      <c r="E16" s="34">
        <v>2000</v>
      </c>
      <c r="F16" s="34">
        <v>0</v>
      </c>
      <c r="G16" s="34">
        <v>0</v>
      </c>
      <c r="H16" s="24"/>
      <c r="I16" s="24"/>
      <c r="J16" s="33">
        <v>0</v>
      </c>
      <c r="K16" s="35">
        <v>0</v>
      </c>
      <c r="L16" s="35">
        <v>0</v>
      </c>
      <c r="M16" s="34">
        <v>120</v>
      </c>
      <c r="N16" s="33">
        <v>130</v>
      </c>
      <c r="O16" s="36">
        <v>0</v>
      </c>
      <c r="P16" s="34">
        <f t="shared" si="2"/>
        <v>250</v>
      </c>
    </row>
    <row r="17" spans="1:16" x14ac:dyDescent="0.25">
      <c r="A17" s="12"/>
      <c r="B17" s="29" t="s">
        <v>32</v>
      </c>
      <c r="C17" s="21">
        <v>93.5</v>
      </c>
      <c r="D17" s="21">
        <v>0</v>
      </c>
      <c r="E17" s="21">
        <v>0</v>
      </c>
      <c r="F17" s="21">
        <v>0</v>
      </c>
      <c r="G17" s="21">
        <v>0</v>
      </c>
      <c r="H17" s="22"/>
      <c r="I17" s="22"/>
      <c r="J17" s="23">
        <v>5</v>
      </c>
      <c r="K17" s="37">
        <v>0</v>
      </c>
      <c r="L17" s="37">
        <v>5</v>
      </c>
      <c r="M17" s="23">
        <v>0</v>
      </c>
      <c r="N17" s="23">
        <v>0</v>
      </c>
      <c r="O17" s="38">
        <v>0</v>
      </c>
      <c r="P17" s="22">
        <f t="shared" si="2"/>
        <v>5</v>
      </c>
    </row>
    <row r="18" spans="1:16" x14ac:dyDescent="0.25">
      <c r="A18" s="12">
        <v>847</v>
      </c>
      <c r="B18" s="39" t="s">
        <v>33</v>
      </c>
      <c r="C18" s="21">
        <v>100</v>
      </c>
      <c r="D18" s="21">
        <v>5</v>
      </c>
      <c r="E18" s="21">
        <v>0</v>
      </c>
      <c r="F18" s="21">
        <v>0</v>
      </c>
      <c r="G18" s="21">
        <v>0</v>
      </c>
      <c r="H18" s="22"/>
      <c r="I18" s="22"/>
      <c r="J18" s="23">
        <v>5</v>
      </c>
      <c r="K18" s="23">
        <v>0</v>
      </c>
      <c r="L18" s="23">
        <v>5</v>
      </c>
      <c r="M18" s="23">
        <v>0</v>
      </c>
      <c r="N18" s="23">
        <v>0</v>
      </c>
      <c r="O18" s="23">
        <v>0</v>
      </c>
      <c r="P18" s="22">
        <f t="shared" si="2"/>
        <v>5</v>
      </c>
    </row>
    <row r="19" spans="1:16" x14ac:dyDescent="0.25">
      <c r="A19" s="12"/>
      <c r="B19" s="39" t="s">
        <v>34</v>
      </c>
      <c r="C19" s="21">
        <v>0</v>
      </c>
      <c r="D19" s="21">
        <v>0</v>
      </c>
      <c r="E19" s="21">
        <v>0</v>
      </c>
      <c r="F19" s="21">
        <v>0</v>
      </c>
      <c r="G19" s="21">
        <v>0</v>
      </c>
      <c r="H19" s="22"/>
      <c r="I19" s="22"/>
      <c r="J19" s="23">
        <v>0</v>
      </c>
      <c r="K19" s="23">
        <v>1</v>
      </c>
      <c r="L19" s="23">
        <v>1</v>
      </c>
      <c r="M19" s="23">
        <v>1</v>
      </c>
      <c r="N19" s="23">
        <v>0</v>
      </c>
      <c r="O19" s="23">
        <v>0</v>
      </c>
      <c r="P19" s="22">
        <f t="shared" si="2"/>
        <v>2</v>
      </c>
    </row>
    <row r="20" spans="1:16" x14ac:dyDescent="0.25">
      <c r="A20" s="10" t="s">
        <v>40</v>
      </c>
      <c r="B20" s="11" t="s">
        <v>35</v>
      </c>
      <c r="C20" s="21">
        <v>0</v>
      </c>
      <c r="D20" s="21">
        <v>0</v>
      </c>
      <c r="E20" s="21">
        <v>0</v>
      </c>
      <c r="F20" s="21">
        <v>100</v>
      </c>
      <c r="G20" s="21">
        <v>0</v>
      </c>
      <c r="H20" s="22"/>
      <c r="I20" s="22"/>
      <c r="J20" s="23">
        <v>0</v>
      </c>
      <c r="K20" s="23">
        <v>0</v>
      </c>
      <c r="L20" s="23">
        <v>0</v>
      </c>
      <c r="M20" s="23">
        <v>0</v>
      </c>
      <c r="N20" s="23">
        <v>19</v>
      </c>
      <c r="O20" s="23">
        <v>0</v>
      </c>
      <c r="P20" s="22"/>
    </row>
    <row r="21" spans="1:16" x14ac:dyDescent="0.25">
      <c r="B21" s="10" t="s">
        <v>36</v>
      </c>
      <c r="C21" s="40">
        <v>2715.5</v>
      </c>
      <c r="D21" s="40">
        <v>807</v>
      </c>
      <c r="E21" s="40">
        <v>7444</v>
      </c>
      <c r="F21" s="40">
        <v>502</v>
      </c>
      <c r="G21" s="40">
        <v>450</v>
      </c>
      <c r="H21" s="41">
        <v>11918.5</v>
      </c>
      <c r="I21" s="42">
        <f>SUM(C21:H21)</f>
        <v>23837</v>
      </c>
      <c r="J21" s="43">
        <f t="shared" ref="J21" si="3">SUM(J3:J20)</f>
        <v>91</v>
      </c>
      <c r="K21" s="43">
        <f>SUM(K3:K20)</f>
        <v>10.98</v>
      </c>
      <c r="L21" s="43">
        <f>SUM(L2:L20)</f>
        <v>186.98000000000002</v>
      </c>
      <c r="M21" s="43">
        <f t="shared" ref="M21:O21" si="4">SUM(M2:M20)</f>
        <v>133.36000000000001</v>
      </c>
      <c r="N21" s="43">
        <f t="shared" si="4"/>
        <v>761</v>
      </c>
      <c r="O21" s="43">
        <f t="shared" si="4"/>
        <v>31.5</v>
      </c>
      <c r="P21" s="44">
        <v>1097.2</v>
      </c>
    </row>
    <row r="22" spans="1:16" x14ac:dyDescent="0.25">
      <c r="B22" s="10" t="s">
        <v>37</v>
      </c>
      <c r="C22" s="45"/>
      <c r="D22" s="45"/>
      <c r="E22" s="45"/>
      <c r="F22" s="45"/>
      <c r="G22" s="45"/>
      <c r="H22" s="45">
        <v>-7500</v>
      </c>
      <c r="I22" s="10" t="s">
        <v>15</v>
      </c>
      <c r="J22" s="46"/>
      <c r="K22" s="46"/>
      <c r="L22" s="46"/>
      <c r="M22" s="46"/>
      <c r="N22" s="46"/>
      <c r="O22" s="46"/>
      <c r="P22" s="40">
        <v>-570</v>
      </c>
    </row>
    <row r="23" spans="1:16" x14ac:dyDescent="0.25">
      <c r="B23" s="10" t="s">
        <v>38</v>
      </c>
      <c r="C23" s="47"/>
      <c r="D23" s="47"/>
      <c r="E23" s="47"/>
      <c r="F23" s="47"/>
      <c r="G23" s="47"/>
      <c r="H23" s="48">
        <f>SUM(H21:H22)</f>
        <v>4418.5</v>
      </c>
      <c r="I23" s="47" t="s">
        <v>1</v>
      </c>
      <c r="J23" s="49"/>
      <c r="K23" s="49"/>
      <c r="L23" s="49"/>
      <c r="M23" s="49"/>
      <c r="N23" s="49"/>
      <c r="O23" s="49"/>
      <c r="P23" s="50">
        <f>SUM(P21:P22)</f>
        <v>527.20000000000005</v>
      </c>
    </row>
    <row r="28" spans="1:16" x14ac:dyDescent="0.25">
      <c r="A28" s="67" t="s">
        <v>20</v>
      </c>
      <c r="B28" s="11" t="s">
        <v>161</v>
      </c>
      <c r="C28" s="67" t="s">
        <v>138</v>
      </c>
      <c r="D28" s="11" t="s">
        <v>162</v>
      </c>
    </row>
    <row r="29" spans="1:16" x14ac:dyDescent="0.25">
      <c r="A29" s="68" t="s">
        <v>21</v>
      </c>
      <c r="B29" s="60">
        <v>25</v>
      </c>
      <c r="C29" s="69" t="s">
        <v>29</v>
      </c>
      <c r="D29" s="62">
        <v>0.2</v>
      </c>
      <c r="H29" s="54" t="s">
        <v>20</v>
      </c>
      <c r="I29" s="11" t="s">
        <v>159</v>
      </c>
      <c r="J29" s="57" t="s">
        <v>138</v>
      </c>
      <c r="K29" s="59" t="s">
        <v>159</v>
      </c>
    </row>
    <row r="30" spans="1:16" x14ac:dyDescent="0.25">
      <c r="A30" s="68" t="s">
        <v>22</v>
      </c>
      <c r="B30" s="61">
        <v>6.7</v>
      </c>
      <c r="C30" s="70" t="s">
        <v>30</v>
      </c>
      <c r="D30" s="62">
        <v>1</v>
      </c>
      <c r="H30" s="55" t="s">
        <v>21</v>
      </c>
      <c r="I30" s="11">
        <f>M2+N2+O2</f>
        <v>0</v>
      </c>
      <c r="J30" s="24" t="s">
        <v>30</v>
      </c>
      <c r="K30" s="11">
        <f>M11+N11+O11</f>
        <v>27.56</v>
      </c>
    </row>
    <row r="31" spans="1:16" x14ac:dyDescent="0.25">
      <c r="A31" s="68" t="s">
        <v>23</v>
      </c>
      <c r="B31" s="62">
        <v>2</v>
      </c>
      <c r="C31" s="69" t="s">
        <v>160</v>
      </c>
      <c r="D31" s="62">
        <v>0.08</v>
      </c>
      <c r="H31" s="56" t="s">
        <v>22</v>
      </c>
      <c r="I31" s="11">
        <f t="shared" ref="I31:I38" si="5">M3+N3+O3</f>
        <v>30</v>
      </c>
      <c r="J31" s="29" t="s">
        <v>160</v>
      </c>
      <c r="K31" s="11">
        <f t="shared" ref="K31:K38" si="6">M12+N12+O12</f>
        <v>23.5</v>
      </c>
    </row>
    <row r="32" spans="1:16" x14ac:dyDescent="0.25">
      <c r="A32" s="68" t="s">
        <v>24</v>
      </c>
      <c r="B32" s="62">
        <v>5</v>
      </c>
      <c r="C32" s="72" t="s">
        <v>31</v>
      </c>
      <c r="D32" s="62">
        <v>8.5500000000000007</v>
      </c>
      <c r="H32" s="55" t="s">
        <v>23</v>
      </c>
      <c r="I32" s="11">
        <f t="shared" si="5"/>
        <v>24.3</v>
      </c>
      <c r="J32" s="58" t="s">
        <v>31</v>
      </c>
      <c r="K32" s="11">
        <f t="shared" si="6"/>
        <v>13</v>
      </c>
    </row>
    <row r="33" spans="1:11" x14ac:dyDescent="0.25">
      <c r="A33" s="68" t="s">
        <v>25</v>
      </c>
      <c r="B33" s="62">
        <v>11.3</v>
      </c>
      <c r="C33" s="69" t="s">
        <v>16</v>
      </c>
      <c r="D33" s="64">
        <v>60</v>
      </c>
      <c r="H33" s="56" t="s">
        <v>24</v>
      </c>
      <c r="I33" s="11">
        <f t="shared" si="5"/>
        <v>20</v>
      </c>
      <c r="J33" s="29" t="s">
        <v>16</v>
      </c>
      <c r="K33" s="11">
        <f t="shared" si="6"/>
        <v>0</v>
      </c>
    </row>
    <row r="34" spans="1:11" ht="30" x14ac:dyDescent="0.25">
      <c r="A34" s="69" t="s">
        <v>26</v>
      </c>
      <c r="B34" s="62">
        <v>5.8</v>
      </c>
      <c r="C34" s="69" t="s">
        <v>32</v>
      </c>
      <c r="D34" s="65">
        <v>5</v>
      </c>
      <c r="H34" s="55" t="s">
        <v>25</v>
      </c>
      <c r="I34" s="11">
        <f t="shared" si="5"/>
        <v>9.5</v>
      </c>
      <c r="J34" s="58" t="s">
        <v>17</v>
      </c>
      <c r="K34" s="11">
        <f t="shared" si="6"/>
        <v>430</v>
      </c>
    </row>
    <row r="35" spans="1:11" ht="30" x14ac:dyDescent="0.25">
      <c r="A35" s="70" t="s">
        <v>27</v>
      </c>
      <c r="B35" s="61">
        <v>5.22</v>
      </c>
      <c r="C35" s="73" t="s">
        <v>33</v>
      </c>
      <c r="D35" s="61">
        <v>5</v>
      </c>
      <c r="H35" s="29" t="s">
        <v>26</v>
      </c>
      <c r="I35" s="11">
        <f t="shared" si="5"/>
        <v>36.5</v>
      </c>
      <c r="J35" s="31" t="s">
        <v>18</v>
      </c>
      <c r="K35" s="11">
        <f t="shared" si="6"/>
        <v>250</v>
      </c>
    </row>
    <row r="36" spans="1:11" x14ac:dyDescent="0.25">
      <c r="A36" s="71" t="s">
        <v>28</v>
      </c>
      <c r="B36" s="63">
        <v>45.13</v>
      </c>
      <c r="C36" s="74" t="s">
        <v>34</v>
      </c>
      <c r="D36" s="66">
        <v>1</v>
      </c>
      <c r="H36" s="24" t="s">
        <v>158</v>
      </c>
      <c r="I36" s="11">
        <f t="shared" si="5"/>
        <v>18.5</v>
      </c>
      <c r="J36" s="29" t="s">
        <v>32</v>
      </c>
      <c r="K36" s="11">
        <f t="shared" si="6"/>
        <v>0</v>
      </c>
    </row>
    <row r="37" spans="1:11" x14ac:dyDescent="0.25">
      <c r="H37" s="29" t="s">
        <v>28</v>
      </c>
      <c r="I37" s="11">
        <f t="shared" si="5"/>
        <v>0</v>
      </c>
      <c r="J37" s="39" t="s">
        <v>33</v>
      </c>
      <c r="K37" s="11">
        <f t="shared" si="6"/>
        <v>0</v>
      </c>
    </row>
    <row r="38" spans="1:11" x14ac:dyDescent="0.25">
      <c r="A38" s="11" t="s">
        <v>107</v>
      </c>
      <c r="B38" s="11">
        <f>SUM(B29:B36,D29:D36)</f>
        <v>186.98000000000002</v>
      </c>
      <c r="H38" s="29" t="s">
        <v>29</v>
      </c>
      <c r="I38" s="11">
        <f t="shared" si="5"/>
        <v>23</v>
      </c>
      <c r="J38" s="39" t="s">
        <v>34</v>
      </c>
      <c r="K38" s="11">
        <f t="shared" si="6"/>
        <v>1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2FA90-5DB1-4833-8082-8603F4108AB0}">
  <dimension ref="A1:D35"/>
  <sheetViews>
    <sheetView tabSelected="1" zoomScale="110" zoomScaleNormal="110" workbookViewId="0">
      <selection activeCell="F38" sqref="F38"/>
    </sheetView>
  </sheetViews>
  <sheetFormatPr defaultRowHeight="15" x14ac:dyDescent="0.25"/>
  <cols>
    <col min="1" max="1" width="29.28515625" customWidth="1"/>
    <col min="2" max="2" width="33.28515625" customWidth="1"/>
    <col min="3" max="3" width="30.5703125" customWidth="1"/>
    <col min="4" max="4" width="3.7109375" customWidth="1"/>
  </cols>
  <sheetData>
    <row r="1" spans="1:4" ht="18" x14ac:dyDescent="0.25">
      <c r="A1" s="75" t="s">
        <v>82</v>
      </c>
      <c r="B1" s="75"/>
      <c r="C1" s="75"/>
      <c r="D1" s="1"/>
    </row>
    <row r="2" spans="1:4" ht="15.75" x14ac:dyDescent="0.25">
      <c r="A2" s="9" t="s">
        <v>81</v>
      </c>
      <c r="B2" s="9" t="s">
        <v>80</v>
      </c>
      <c r="C2" s="9" t="s">
        <v>79</v>
      </c>
      <c r="D2" s="1"/>
    </row>
    <row r="3" spans="1:4" x14ac:dyDescent="0.25">
      <c r="A3" t="s">
        <v>78</v>
      </c>
      <c r="B3">
        <v>180280</v>
      </c>
      <c r="C3" s="4" t="s">
        <v>77</v>
      </c>
      <c r="D3" s="1"/>
    </row>
    <row r="4" spans="1:4" ht="8.4499999999999993" customHeight="1" x14ac:dyDescent="0.25">
      <c r="A4" s="3"/>
      <c r="B4" s="3"/>
      <c r="C4" s="3"/>
      <c r="D4" s="1"/>
    </row>
    <row r="5" spans="1:4" x14ac:dyDescent="0.25">
      <c r="A5" s="76" t="s">
        <v>76</v>
      </c>
      <c r="B5" s="76"/>
      <c r="C5" s="76"/>
      <c r="D5" s="1"/>
    </row>
    <row r="6" spans="1:4" x14ac:dyDescent="0.25">
      <c r="A6" s="4" t="s">
        <v>75</v>
      </c>
      <c r="B6" s="4" t="s">
        <v>74</v>
      </c>
      <c r="C6" s="4"/>
      <c r="D6" s="1"/>
    </row>
    <row r="7" spans="1:4" x14ac:dyDescent="0.25">
      <c r="A7" s="4" t="s">
        <v>73</v>
      </c>
      <c r="B7">
        <v>0.19</v>
      </c>
      <c r="C7" s="4"/>
      <c r="D7" s="1"/>
    </row>
    <row r="8" spans="1:4" x14ac:dyDescent="0.25">
      <c r="A8" s="4" t="s">
        <v>72</v>
      </c>
      <c r="B8" s="4" t="s">
        <v>71</v>
      </c>
      <c r="C8" s="4"/>
      <c r="D8" s="1"/>
    </row>
    <row r="9" spans="1:4" x14ac:dyDescent="0.25">
      <c r="A9" s="4" t="s">
        <v>70</v>
      </c>
      <c r="B9" s="4">
        <v>3.5000000000000001E-3</v>
      </c>
      <c r="C9" s="4" t="s">
        <v>69</v>
      </c>
      <c r="D9" s="6"/>
    </row>
    <row r="10" spans="1:4" ht="8.4499999999999993" customHeight="1" x14ac:dyDescent="0.25">
      <c r="A10" s="3"/>
      <c r="B10" s="3"/>
      <c r="C10" s="3"/>
      <c r="D10" s="6"/>
    </row>
    <row r="11" spans="1:4" x14ac:dyDescent="0.25">
      <c r="A11" s="4" t="s">
        <v>68</v>
      </c>
      <c r="B11" s="4" t="s">
        <v>67</v>
      </c>
      <c r="C11" s="8"/>
      <c r="D11" s="6"/>
    </row>
    <row r="12" spans="1:4" ht="8.4499999999999993" customHeight="1" x14ac:dyDescent="0.25">
      <c r="A12" s="7"/>
      <c r="B12" s="7"/>
      <c r="C12" s="7"/>
      <c r="D12" s="6"/>
    </row>
    <row r="13" spans="1:4" x14ac:dyDescent="0.25">
      <c r="A13" s="76" t="s">
        <v>66</v>
      </c>
      <c r="B13" s="76"/>
      <c r="C13" s="76"/>
      <c r="D13" s="1"/>
    </row>
    <row r="14" spans="1:4" x14ac:dyDescent="0.25">
      <c r="A14" s="4" t="s">
        <v>65</v>
      </c>
      <c r="B14">
        <v>0.03</v>
      </c>
      <c r="C14" s="4" t="s">
        <v>151</v>
      </c>
      <c r="D14" s="1"/>
    </row>
    <row r="15" spans="1:4" x14ac:dyDescent="0.25">
      <c r="A15" s="4" t="s">
        <v>64</v>
      </c>
      <c r="B15">
        <v>0.01</v>
      </c>
      <c r="C15" s="4" t="s">
        <v>63</v>
      </c>
      <c r="D15" s="1"/>
    </row>
    <row r="16" spans="1:4" x14ac:dyDescent="0.25">
      <c r="A16" s="4" t="s">
        <v>62</v>
      </c>
      <c r="B16">
        <v>0</v>
      </c>
      <c r="C16" s="4" t="s">
        <v>61</v>
      </c>
      <c r="D16" s="1"/>
    </row>
    <row r="17" spans="1:4" x14ac:dyDescent="0.25">
      <c r="A17" s="4" t="s">
        <v>60</v>
      </c>
      <c r="B17">
        <v>0.02</v>
      </c>
      <c r="C17" s="4" t="s">
        <v>146</v>
      </c>
      <c r="D17" s="1"/>
    </row>
    <row r="18" spans="1:4" x14ac:dyDescent="0.25">
      <c r="A18" s="4" t="s">
        <v>59</v>
      </c>
      <c r="B18">
        <v>0.02</v>
      </c>
      <c r="C18" s="4" t="s">
        <v>43</v>
      </c>
      <c r="D18" s="1"/>
    </row>
    <row r="19" spans="1:4" x14ac:dyDescent="0.25">
      <c r="A19" s="4" t="s">
        <v>58</v>
      </c>
      <c r="B19">
        <v>1E-3</v>
      </c>
      <c r="C19" s="4" t="s">
        <v>43</v>
      </c>
      <c r="D19" s="1"/>
    </row>
    <row r="20" spans="1:4" x14ac:dyDescent="0.25">
      <c r="A20" s="4" t="s">
        <v>57</v>
      </c>
      <c r="B20">
        <v>1.4999999999999999E-2</v>
      </c>
      <c r="C20" s="4" t="s">
        <v>43</v>
      </c>
      <c r="D20" s="1"/>
    </row>
    <row r="21" spans="1:4" x14ac:dyDescent="0.25">
      <c r="A21" s="4" t="s">
        <v>56</v>
      </c>
      <c r="B21">
        <v>0.01</v>
      </c>
      <c r="C21" s="4" t="s">
        <v>43</v>
      </c>
      <c r="D21" s="1"/>
    </row>
    <row r="22" spans="1:4" x14ac:dyDescent="0.25">
      <c r="A22" s="4" t="s">
        <v>55</v>
      </c>
      <c r="B22">
        <v>2.5000000000000001E-2</v>
      </c>
      <c r="C22" s="4" t="s">
        <v>54</v>
      </c>
      <c r="D22" s="5"/>
    </row>
    <row r="23" spans="1:4" x14ac:dyDescent="0.25">
      <c r="A23" s="4" t="s">
        <v>53</v>
      </c>
      <c r="B23">
        <v>0</v>
      </c>
      <c r="C23" s="4" t="s">
        <v>147</v>
      </c>
      <c r="D23" s="1"/>
    </row>
    <row r="24" spans="1:4" x14ac:dyDescent="0.25">
      <c r="A24" s="4" t="s">
        <v>52</v>
      </c>
      <c r="B24">
        <v>0.1275</v>
      </c>
      <c r="C24" s="4" t="s">
        <v>148</v>
      </c>
      <c r="D24" s="1"/>
    </row>
    <row r="25" spans="1:4" ht="8.4499999999999993" customHeight="1" x14ac:dyDescent="0.25">
      <c r="A25" s="3"/>
      <c r="B25" s="3"/>
      <c r="C25" s="3"/>
      <c r="D25" s="1"/>
    </row>
    <row r="26" spans="1:4" x14ac:dyDescent="0.25">
      <c r="A26" s="4" t="s">
        <v>51</v>
      </c>
      <c r="B26">
        <v>30</v>
      </c>
      <c r="C26" s="4" t="s">
        <v>50</v>
      </c>
      <c r="D26" s="1"/>
    </row>
    <row r="27" spans="1:4" x14ac:dyDescent="0.25">
      <c r="A27" s="4" t="s">
        <v>49</v>
      </c>
      <c r="B27" s="4">
        <v>180</v>
      </c>
      <c r="C27" s="4" t="s">
        <v>48</v>
      </c>
      <c r="D27" s="1"/>
    </row>
    <row r="28" spans="1:4" ht="8.4499999999999993" customHeight="1" x14ac:dyDescent="0.25">
      <c r="A28" s="3"/>
      <c r="B28" s="3"/>
      <c r="C28" s="3"/>
      <c r="D28" s="1"/>
    </row>
    <row r="29" spans="1:4" x14ac:dyDescent="0.25">
      <c r="A29" s="76" t="s">
        <v>47</v>
      </c>
      <c r="B29" s="76"/>
      <c r="C29" s="76"/>
      <c r="D29" s="1"/>
    </row>
    <row r="30" spans="1:4" x14ac:dyDescent="0.25">
      <c r="A30" s="4" t="s">
        <v>46</v>
      </c>
      <c r="B30">
        <v>1.2</v>
      </c>
      <c r="C30" s="4" t="s">
        <v>45</v>
      </c>
      <c r="D30" s="1"/>
    </row>
    <row r="31" spans="1:4" x14ac:dyDescent="0.25">
      <c r="A31" s="4" t="s">
        <v>44</v>
      </c>
      <c r="B31">
        <v>0.96</v>
      </c>
      <c r="C31" s="4" t="s">
        <v>43</v>
      </c>
      <c r="D31" s="1"/>
    </row>
    <row r="32" spans="1:4" x14ac:dyDescent="0.25">
      <c r="A32" s="4" t="s">
        <v>42</v>
      </c>
      <c r="B32" s="4">
        <v>0.4</v>
      </c>
      <c r="C32" s="4" t="s">
        <v>43</v>
      </c>
      <c r="D32" s="1"/>
    </row>
    <row r="33" spans="1:4" ht="8.4499999999999993" customHeight="1" x14ac:dyDescent="0.25">
      <c r="A33" s="3"/>
      <c r="B33" s="3"/>
      <c r="C33" s="3"/>
      <c r="D33" s="1"/>
    </row>
    <row r="34" spans="1:4" x14ac:dyDescent="0.25">
      <c r="A34" s="2" t="s">
        <v>41</v>
      </c>
      <c r="B34" s="2">
        <v>302696512</v>
      </c>
      <c r="C34" s="2" t="s">
        <v>163</v>
      </c>
      <c r="D34" s="1"/>
    </row>
    <row r="35" spans="1:4" x14ac:dyDescent="0.25">
      <c r="A35" s="1"/>
      <c r="B35" s="1"/>
      <c r="C35" s="1"/>
      <c r="D35" s="1"/>
    </row>
  </sheetData>
  <mergeCells count="4">
    <mergeCell ref="A1:C1"/>
    <mergeCell ref="A5:C5"/>
    <mergeCell ref="A13:C13"/>
    <mergeCell ref="A29:C29"/>
  </mergeCell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1E1F8-D209-4393-B297-5D25E77C5AC9}">
  <dimension ref="A1:P48"/>
  <sheetViews>
    <sheetView workbookViewId="0">
      <selection activeCell="G31" sqref="G31"/>
    </sheetView>
  </sheetViews>
  <sheetFormatPr defaultRowHeight="15" x14ac:dyDescent="0.25"/>
  <cols>
    <col min="1" max="1" width="16.7109375" customWidth="1"/>
    <col min="2" max="2" width="17.28515625" customWidth="1"/>
    <col min="3" max="3" width="15.7109375" customWidth="1"/>
    <col min="4" max="4" width="13.7109375" customWidth="1"/>
    <col min="5" max="5" width="13.42578125" customWidth="1"/>
    <col min="6" max="6" width="12" bestFit="1" customWidth="1"/>
    <col min="7" max="7" width="11" bestFit="1" customWidth="1"/>
    <col min="12" max="12" width="10.7109375" customWidth="1"/>
    <col min="13" max="13" width="11.5703125" customWidth="1"/>
    <col min="14" max="15" width="9.7109375" customWidth="1"/>
    <col min="16" max="16" width="10.85546875" customWidth="1"/>
  </cols>
  <sheetData>
    <row r="1" spans="1:11" x14ac:dyDescent="0.25">
      <c r="A1" t="s">
        <v>83</v>
      </c>
    </row>
    <row r="2" spans="1:11" x14ac:dyDescent="0.25">
      <c r="A2" t="s">
        <v>84</v>
      </c>
      <c r="B2" t="s">
        <v>85</v>
      </c>
      <c r="K2" t="s">
        <v>137</v>
      </c>
    </row>
    <row r="3" spans="1:11" x14ac:dyDescent="0.25">
      <c r="A3" t="s">
        <v>86</v>
      </c>
      <c r="B3" t="s">
        <v>87</v>
      </c>
      <c r="K3">
        <v>0</v>
      </c>
    </row>
    <row r="4" spans="1:11" x14ac:dyDescent="0.25">
      <c r="A4" t="s">
        <v>88</v>
      </c>
      <c r="B4">
        <v>29.55</v>
      </c>
      <c r="K4">
        <v>0</v>
      </c>
    </row>
    <row r="5" spans="1:11" x14ac:dyDescent="0.25">
      <c r="A5" t="s">
        <v>89</v>
      </c>
      <c r="B5">
        <v>34.950000000000003</v>
      </c>
      <c r="K5">
        <v>0</v>
      </c>
    </row>
    <row r="6" spans="1:11" x14ac:dyDescent="0.25">
      <c r="A6" t="s">
        <v>90</v>
      </c>
      <c r="B6">
        <v>12</v>
      </c>
      <c r="K6">
        <v>0</v>
      </c>
    </row>
    <row r="7" spans="1:11" x14ac:dyDescent="0.25">
      <c r="A7" t="s">
        <v>91</v>
      </c>
      <c r="B7">
        <v>180280</v>
      </c>
      <c r="K7">
        <v>0</v>
      </c>
    </row>
    <row r="8" spans="1:11" x14ac:dyDescent="0.25">
      <c r="A8" t="s">
        <v>92</v>
      </c>
      <c r="B8" t="s">
        <v>93</v>
      </c>
      <c r="K8">
        <v>0</v>
      </c>
    </row>
    <row r="9" spans="1:11" x14ac:dyDescent="0.25">
      <c r="A9" t="s">
        <v>94</v>
      </c>
      <c r="B9" t="s">
        <v>95</v>
      </c>
      <c r="K9">
        <v>1177913847.562</v>
      </c>
    </row>
    <row r="10" spans="1:11" x14ac:dyDescent="0.25">
      <c r="A10" t="s">
        <v>96</v>
      </c>
      <c r="B10">
        <v>30</v>
      </c>
      <c r="K10">
        <v>8876132027.0200005</v>
      </c>
    </row>
    <row r="11" spans="1:11" x14ac:dyDescent="0.25">
      <c r="A11" t="s">
        <v>97</v>
      </c>
      <c r="B11">
        <v>180</v>
      </c>
      <c r="K11">
        <v>21319006285.75</v>
      </c>
    </row>
    <row r="12" spans="1:11" x14ac:dyDescent="0.25">
      <c r="A12" t="s">
        <v>98</v>
      </c>
      <c r="B12">
        <v>12.75</v>
      </c>
      <c r="I12">
        <f>52299/(52299+4000)</f>
        <v>0.92895078065329761</v>
      </c>
      <c r="K12">
        <v>31164119376</v>
      </c>
    </row>
    <row r="13" spans="1:11" x14ac:dyDescent="0.25">
      <c r="A13" t="s">
        <v>99</v>
      </c>
      <c r="B13">
        <v>96</v>
      </c>
      <c r="K13">
        <v>37398977791</v>
      </c>
    </row>
    <row r="14" spans="1:11" x14ac:dyDescent="0.25">
      <c r="A14" t="s">
        <v>100</v>
      </c>
      <c r="B14">
        <v>1.2</v>
      </c>
      <c r="G14" t="s">
        <v>120</v>
      </c>
      <c r="H14">
        <v>5100</v>
      </c>
      <c r="K14">
        <v>39566301364</v>
      </c>
    </row>
    <row r="15" spans="1:11" x14ac:dyDescent="0.25">
      <c r="G15" t="s">
        <v>121</v>
      </c>
      <c r="H15">
        <v>52299</v>
      </c>
      <c r="K15">
        <v>39038277898</v>
      </c>
    </row>
    <row r="16" spans="1:11" x14ac:dyDescent="0.25">
      <c r="A16" t="s">
        <v>101</v>
      </c>
      <c r="B16" t="s">
        <v>149</v>
      </c>
      <c r="G16" t="s">
        <v>118</v>
      </c>
      <c r="H16">
        <f>2.5*10^6*(3/365)</f>
        <v>20547.945205479449</v>
      </c>
      <c r="K16">
        <v>35843741728</v>
      </c>
    </row>
    <row r="17" spans="1:16" x14ac:dyDescent="0.25">
      <c r="G17" t="s">
        <v>119</v>
      </c>
      <c r="H17">
        <f>(H15+H16)/(H14+H15+H16)</f>
        <v>0.93457088040389957</v>
      </c>
      <c r="K17">
        <v>29916265358</v>
      </c>
    </row>
    <row r="18" spans="1:16" x14ac:dyDescent="0.25">
      <c r="A18" t="s">
        <v>102</v>
      </c>
      <c r="B18" t="s">
        <v>104</v>
      </c>
      <c r="C18" t="s">
        <v>105</v>
      </c>
      <c r="D18" t="s">
        <v>106</v>
      </c>
      <c r="E18" t="s">
        <v>103</v>
      </c>
      <c r="F18" t="s">
        <v>150</v>
      </c>
      <c r="G18" t="s">
        <v>108</v>
      </c>
      <c r="K18">
        <v>21243204698.938</v>
      </c>
    </row>
    <row r="19" spans="1:16" x14ac:dyDescent="0.25">
      <c r="A19">
        <v>1</v>
      </c>
      <c r="B19">
        <v>4.9024033500000002</v>
      </c>
      <c r="C19">
        <v>151.97450255999999</v>
      </c>
      <c r="D19">
        <v>23184214</v>
      </c>
      <c r="E19">
        <v>22248044</v>
      </c>
      <c r="F19">
        <f>0.9025*D19</f>
        <v>20923753.134999998</v>
      </c>
      <c r="G19">
        <f>F19/10^6</f>
        <v>20.923753134999998</v>
      </c>
      <c r="K19">
        <v>11148104501.5</v>
      </c>
    </row>
    <row r="20" spans="1:16" x14ac:dyDescent="0.25">
      <c r="A20">
        <v>2</v>
      </c>
      <c r="B20">
        <v>5.7591204600000001</v>
      </c>
      <c r="C20">
        <v>161.25537109000001</v>
      </c>
      <c r="D20">
        <v>24234202</v>
      </c>
      <c r="E20">
        <v>23256796</v>
      </c>
      <c r="F20">
        <f t="shared" ref="F20:F31" si="0">0.9025*D20</f>
        <v>21871367.305</v>
      </c>
      <c r="G20">
        <f t="shared" ref="G20:G31" si="1">F20/10^6</f>
        <v>21.871367305</v>
      </c>
      <c r="K20">
        <v>2606081608.8600001</v>
      </c>
    </row>
    <row r="21" spans="1:16" x14ac:dyDescent="0.25">
      <c r="A21">
        <v>3</v>
      </c>
      <c r="B21">
        <v>6.2348284700000001</v>
      </c>
      <c r="C21">
        <v>193.27967834</v>
      </c>
      <c r="D21">
        <v>28731334</v>
      </c>
      <c r="E21">
        <v>27574120</v>
      </c>
      <c r="F21">
        <f t="shared" si="0"/>
        <v>25930028.934999999</v>
      </c>
      <c r="G21">
        <f t="shared" si="1"/>
        <v>25.930028934999999</v>
      </c>
      <c r="K21">
        <v>526201571.23400003</v>
      </c>
    </row>
    <row r="22" spans="1:16" x14ac:dyDescent="0.25">
      <c r="A22">
        <v>4</v>
      </c>
      <c r="B22">
        <v>6.4174199099999996</v>
      </c>
      <c r="C22">
        <v>192.52259827</v>
      </c>
      <c r="D22">
        <v>28393414</v>
      </c>
      <c r="E22">
        <v>27220698</v>
      </c>
      <c r="F22">
        <f t="shared" si="0"/>
        <v>25625056.134999998</v>
      </c>
      <c r="G22">
        <f t="shared" si="1"/>
        <v>25.625056134999998</v>
      </c>
      <c r="K22">
        <v>0</v>
      </c>
    </row>
    <row r="23" spans="1:16" x14ac:dyDescent="0.25">
      <c r="A23">
        <v>5</v>
      </c>
      <c r="B23">
        <v>6.2771239300000001</v>
      </c>
      <c r="C23">
        <v>194.59083557</v>
      </c>
      <c r="D23">
        <v>28332830</v>
      </c>
      <c r="E23">
        <v>27160662</v>
      </c>
      <c r="F23">
        <f t="shared" si="0"/>
        <v>25570379.074999999</v>
      </c>
      <c r="G23">
        <f t="shared" si="1"/>
        <v>25.570379074999998</v>
      </c>
      <c r="K23">
        <v>0</v>
      </c>
    </row>
    <row r="24" spans="1:16" x14ac:dyDescent="0.25">
      <c r="A24">
        <v>6</v>
      </c>
      <c r="B24">
        <v>6.3413681999999998</v>
      </c>
      <c r="C24">
        <v>190.24104309000001</v>
      </c>
      <c r="D24">
        <v>27160806</v>
      </c>
      <c r="E24">
        <v>26048232</v>
      </c>
      <c r="F24">
        <f t="shared" si="0"/>
        <v>24512627.414999999</v>
      </c>
      <c r="G24">
        <f t="shared" si="1"/>
        <v>24.512627415000001</v>
      </c>
      <c r="K24">
        <v>0</v>
      </c>
    </row>
    <row r="25" spans="1:16" x14ac:dyDescent="0.25">
      <c r="A25">
        <v>7</v>
      </c>
      <c r="B25">
        <v>6.4203748699999998</v>
      </c>
      <c r="C25">
        <v>199.03161621000001</v>
      </c>
      <c r="D25">
        <v>28014010</v>
      </c>
      <c r="E25">
        <v>26863696</v>
      </c>
      <c r="F25">
        <f t="shared" si="0"/>
        <v>25282644.024999999</v>
      </c>
      <c r="G25">
        <f t="shared" si="1"/>
        <v>25.282644025</v>
      </c>
      <c r="K25">
        <v>0</v>
      </c>
    </row>
    <row r="26" spans="1:16" x14ac:dyDescent="0.25">
      <c r="A26">
        <v>8</v>
      </c>
      <c r="B26">
        <v>6.9696517</v>
      </c>
      <c r="C26">
        <v>216.05920409999999</v>
      </c>
      <c r="D26">
        <v>30691860</v>
      </c>
      <c r="E26">
        <v>29439488</v>
      </c>
      <c r="F26">
        <f t="shared" si="0"/>
        <v>27699403.649999999</v>
      </c>
      <c r="G26">
        <f t="shared" si="1"/>
        <v>27.699403649999997</v>
      </c>
      <c r="K26">
        <v>0</v>
      </c>
    </row>
    <row r="27" spans="1:16" x14ac:dyDescent="0.25">
      <c r="A27">
        <v>9</v>
      </c>
      <c r="B27">
        <v>6.8590183299999996</v>
      </c>
      <c r="C27">
        <v>205.77055358999999</v>
      </c>
      <c r="D27">
        <v>29485492</v>
      </c>
      <c r="E27">
        <v>28297960</v>
      </c>
      <c r="F27">
        <f t="shared" si="0"/>
        <v>26610656.529999997</v>
      </c>
      <c r="G27">
        <f t="shared" si="1"/>
        <v>26.610656529999996</v>
      </c>
    </row>
    <row r="28" spans="1:16" x14ac:dyDescent="0.25">
      <c r="A28">
        <v>10</v>
      </c>
      <c r="B28">
        <v>5.7259297399999998</v>
      </c>
      <c r="C28">
        <v>177.50381469999999</v>
      </c>
      <c r="D28">
        <v>25804222</v>
      </c>
      <c r="E28">
        <v>24761320</v>
      </c>
      <c r="F28">
        <f t="shared" si="0"/>
        <v>23288310.355</v>
      </c>
      <c r="G28">
        <f t="shared" si="1"/>
        <v>23.288310355</v>
      </c>
    </row>
    <row r="29" spans="1:16" x14ac:dyDescent="0.25">
      <c r="A29">
        <v>11</v>
      </c>
      <c r="B29">
        <v>4.4853992500000004</v>
      </c>
      <c r="C29">
        <v>134.56198119999999</v>
      </c>
      <c r="D29">
        <v>20190006</v>
      </c>
      <c r="E29">
        <v>19363912</v>
      </c>
      <c r="F29">
        <f t="shared" si="0"/>
        <v>18221480.414999999</v>
      </c>
      <c r="G29">
        <f t="shared" si="1"/>
        <v>18.221480414999998</v>
      </c>
      <c r="L29" s="77" t="s">
        <v>154</v>
      </c>
      <c r="M29" s="77"/>
      <c r="N29" s="77"/>
      <c r="O29" s="77"/>
      <c r="P29" s="77"/>
    </row>
    <row r="30" spans="1:16" ht="15.75" thickBot="1" x14ac:dyDescent="0.3">
      <c r="A30">
        <v>12</v>
      </c>
      <c r="B30">
        <v>4.50737524</v>
      </c>
      <c r="C30">
        <v>139.72863770000001</v>
      </c>
      <c r="D30">
        <v>21332058</v>
      </c>
      <c r="E30">
        <v>20461616</v>
      </c>
      <c r="F30">
        <f t="shared" si="0"/>
        <v>19252182.344999999</v>
      </c>
      <c r="G30">
        <f t="shared" si="1"/>
        <v>19.252182344999998</v>
      </c>
      <c r="L30" s="53" t="s">
        <v>142</v>
      </c>
      <c r="M30" s="53" t="s">
        <v>143</v>
      </c>
      <c r="N30" s="53" t="s">
        <v>144</v>
      </c>
      <c r="O30" s="53" t="s">
        <v>145</v>
      </c>
      <c r="P30" s="53" t="s">
        <v>139</v>
      </c>
    </row>
    <row r="31" spans="1:16" x14ac:dyDescent="0.25">
      <c r="A31" t="s">
        <v>107</v>
      </c>
      <c r="B31">
        <v>70.900013450000003</v>
      </c>
      <c r="C31">
        <v>2156.51983642</v>
      </c>
      <c r="D31">
        <v>315554448</v>
      </c>
      <c r="E31">
        <v>302696544</v>
      </c>
      <c r="F31">
        <f t="shared" si="0"/>
        <v>284787889.31999999</v>
      </c>
      <c r="G31">
        <f t="shared" si="1"/>
        <v>284.78788931999998</v>
      </c>
      <c r="L31" s="52">
        <v>3.0018491378330001</v>
      </c>
      <c r="M31" s="52">
        <v>5.6732165750335994</v>
      </c>
      <c r="N31" s="52">
        <v>2.1130225660179001</v>
      </c>
      <c r="O31" s="52">
        <v>315.55444799999998</v>
      </c>
      <c r="P31" s="52">
        <f>SUM(L31:O31)</f>
        <v>326.3425362788845</v>
      </c>
    </row>
    <row r="33" spans="5:16" x14ac:dyDescent="0.25">
      <c r="N33" t="s">
        <v>140</v>
      </c>
      <c r="O33" t="s">
        <v>141</v>
      </c>
    </row>
    <row r="34" spans="5:16" x14ac:dyDescent="0.25">
      <c r="F34" t="s">
        <v>152</v>
      </c>
      <c r="G34" t="s">
        <v>153</v>
      </c>
      <c r="N34">
        <v>10.7880882788845</v>
      </c>
      <c r="O34">
        <f>D31/10^6</f>
        <v>315.55444799999998</v>
      </c>
    </row>
    <row r="35" spans="5:16" x14ac:dyDescent="0.25">
      <c r="E35" t="s">
        <v>122</v>
      </c>
      <c r="F35">
        <f>D19/10^6</f>
        <v>23.184214000000001</v>
      </c>
      <c r="G35">
        <v>0.74263685848521999</v>
      </c>
      <c r="H35" s="4"/>
    </row>
    <row r="36" spans="5:16" x14ac:dyDescent="0.25">
      <c r="E36" t="s">
        <v>124</v>
      </c>
      <c r="F36">
        <f t="shared" ref="F36:F46" si="2">D20/10^6</f>
        <v>24.234202</v>
      </c>
      <c r="G36">
        <v>0.79076555215316002</v>
      </c>
      <c r="H36" s="4"/>
      <c r="L36" s="77" t="s">
        <v>155</v>
      </c>
      <c r="M36" s="77"/>
      <c r="N36" s="77"/>
      <c r="O36" s="77"/>
      <c r="P36" s="77"/>
    </row>
    <row r="37" spans="5:16" x14ac:dyDescent="0.25">
      <c r="E37" t="s">
        <v>125</v>
      </c>
      <c r="F37">
        <f t="shared" si="2"/>
        <v>28.731334</v>
      </c>
      <c r="G37">
        <v>0.97191127417301992</v>
      </c>
      <c r="H37" s="4"/>
      <c r="L37" t="s">
        <v>142</v>
      </c>
      <c r="M37" t="s">
        <v>143</v>
      </c>
      <c r="N37" t="s">
        <v>144</v>
      </c>
      <c r="O37" t="s">
        <v>145</v>
      </c>
      <c r="P37" t="s">
        <v>139</v>
      </c>
    </row>
    <row r="38" spans="5:16" x14ac:dyDescent="0.25">
      <c r="E38" t="s">
        <v>126</v>
      </c>
      <c r="F38">
        <f t="shared" si="2"/>
        <v>28.393414</v>
      </c>
      <c r="G38">
        <v>0.99894434159302004</v>
      </c>
      <c r="H38" s="4"/>
      <c r="L38" s="52">
        <v>2.8790074744704004</v>
      </c>
      <c r="M38" s="52">
        <v>5.4410564727456006</v>
      </c>
      <c r="N38" s="52">
        <v>2.02655340156501</v>
      </c>
      <c r="O38" s="52">
        <v>302.69654400000002</v>
      </c>
      <c r="P38" s="52">
        <f>SUM(Table1[[#This Row],[Residential (GWh)]:[Region (GWh)]])</f>
        <v>313.04316134878104</v>
      </c>
    </row>
    <row r="39" spans="5:16" x14ac:dyDescent="0.25">
      <c r="E39" t="s">
        <v>127</v>
      </c>
      <c r="F39">
        <f t="shared" si="2"/>
        <v>28.332830000000001</v>
      </c>
      <c r="G39">
        <v>1.0215745320643401</v>
      </c>
      <c r="H39" s="4"/>
    </row>
    <row r="40" spans="5:16" x14ac:dyDescent="0.25">
      <c r="E40" t="s">
        <v>128</v>
      </c>
      <c r="F40">
        <f t="shared" si="2"/>
        <v>27.160806000000001</v>
      </c>
      <c r="G40">
        <v>0.99918566747912985</v>
      </c>
      <c r="H40" s="4"/>
      <c r="N40" t="s">
        <v>140</v>
      </c>
      <c r="O40" t="s">
        <v>141</v>
      </c>
    </row>
    <row r="41" spans="5:16" x14ac:dyDescent="0.25">
      <c r="E41" t="s">
        <v>129</v>
      </c>
      <c r="F41">
        <f t="shared" si="2"/>
        <v>28.014009999999999</v>
      </c>
      <c r="G41">
        <v>1.0112176274248799</v>
      </c>
      <c r="H41" s="4"/>
      <c r="N41">
        <f>SUM(Table1[[Residential (GWh)]:[Municipal (GWh)]])</f>
        <v>10.346617348781011</v>
      </c>
      <c r="O41">
        <v>302696544</v>
      </c>
    </row>
    <row r="42" spans="5:16" x14ac:dyDescent="0.25">
      <c r="E42" t="s">
        <v>130</v>
      </c>
      <c r="F42">
        <f t="shared" si="2"/>
        <v>30.691859999999998</v>
      </c>
      <c r="G42">
        <v>1.0814888481085199</v>
      </c>
      <c r="H42" s="4"/>
    </row>
    <row r="43" spans="5:16" x14ac:dyDescent="0.25">
      <c r="E43" t="s">
        <v>131</v>
      </c>
      <c r="F43">
        <f t="shared" si="2"/>
        <v>29.485492000000001</v>
      </c>
      <c r="G43">
        <v>0.99954879330085</v>
      </c>
      <c r="H43" s="4"/>
      <c r="L43" s="77" t="s">
        <v>156</v>
      </c>
      <c r="M43" s="77"/>
      <c r="N43" s="77"/>
      <c r="O43" s="77"/>
      <c r="P43" s="77"/>
    </row>
    <row r="44" spans="5:16" x14ac:dyDescent="0.25">
      <c r="E44" t="s">
        <v>132</v>
      </c>
      <c r="F44">
        <f t="shared" si="2"/>
        <v>25.804221999999999</v>
      </c>
      <c r="G44">
        <v>0.84366042321240997</v>
      </c>
      <c r="H44" s="4"/>
      <c r="L44" t="s">
        <v>142</v>
      </c>
      <c r="M44" t="s">
        <v>143</v>
      </c>
      <c r="N44" t="s">
        <v>144</v>
      </c>
      <c r="O44" t="s">
        <v>145</v>
      </c>
      <c r="P44" t="s">
        <v>139</v>
      </c>
    </row>
    <row r="45" spans="5:16" x14ac:dyDescent="0.25">
      <c r="E45" t="s">
        <v>133</v>
      </c>
      <c r="F45">
        <f t="shared" si="2"/>
        <v>20.190006</v>
      </c>
      <c r="G45">
        <v>0.65163045466902003</v>
      </c>
      <c r="H45" s="4"/>
      <c r="L45" s="52">
        <v>2.8790074744704004</v>
      </c>
      <c r="M45" s="52">
        <v>5.4410564727456006</v>
      </c>
      <c r="N45" s="52">
        <v>2.02655340156501</v>
      </c>
      <c r="O45" s="52">
        <v>284.78788900000001</v>
      </c>
      <c r="P45" s="52">
        <f>SUM(Table16[[#This Row],[Residential (GWh)]:[Region (GWh)]])</f>
        <v>295.13450634878103</v>
      </c>
    </row>
    <row r="46" spans="5:16" x14ac:dyDescent="0.25">
      <c r="E46" t="s">
        <v>134</v>
      </c>
      <c r="F46">
        <f t="shared" si="2"/>
        <v>21.332058</v>
      </c>
      <c r="G46">
        <v>0.67552390641616</v>
      </c>
      <c r="H46" s="4"/>
    </row>
    <row r="47" spans="5:16" x14ac:dyDescent="0.25">
      <c r="H47" s="4"/>
      <c r="N47" t="s">
        <v>140</v>
      </c>
      <c r="O47" t="s">
        <v>141</v>
      </c>
    </row>
    <row r="48" spans="5:16" x14ac:dyDescent="0.25">
      <c r="N48">
        <f>SUM(Table1[[Residential (GWh)]:[Municipal (GWh)]])</f>
        <v>10.346617348781011</v>
      </c>
      <c r="O48">
        <v>284.78788931999998</v>
      </c>
    </row>
  </sheetData>
  <mergeCells count="3">
    <mergeCell ref="L36:P36"/>
    <mergeCell ref="L29:P29"/>
    <mergeCell ref="L43:P43"/>
  </mergeCells>
  <phoneticPr fontId="10" type="noConversion"/>
  <pageMargins left="0.7" right="0.7" top="0.75" bottom="0.75" header="0.3" footer="0.3"/>
  <pageSetup orientation="portrait" horizontalDpi="300" verticalDpi="300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9DF76-85A8-4B33-BA1A-B866D611CCF7}">
  <dimension ref="A1:M26"/>
  <sheetViews>
    <sheetView workbookViewId="0">
      <selection activeCell="V13" sqref="V13"/>
    </sheetView>
  </sheetViews>
  <sheetFormatPr defaultRowHeight="15" x14ac:dyDescent="0.25"/>
  <sheetData>
    <row r="1" spans="1:13" x14ac:dyDescent="0.25">
      <c r="F1" s="78" t="s">
        <v>136</v>
      </c>
      <c r="G1" s="78"/>
    </row>
    <row r="2" spans="1:13" x14ac:dyDescent="0.25">
      <c r="A2" t="s">
        <v>123</v>
      </c>
      <c r="B2" t="s">
        <v>122</v>
      </c>
      <c r="C2" t="s">
        <v>124</v>
      </c>
      <c r="D2" t="s">
        <v>125</v>
      </c>
      <c r="E2" t="s">
        <v>126</v>
      </c>
      <c r="F2" t="s">
        <v>127</v>
      </c>
      <c r="G2" t="s">
        <v>128</v>
      </c>
      <c r="H2" t="s">
        <v>129</v>
      </c>
      <c r="I2" t="s">
        <v>130</v>
      </c>
      <c r="J2" t="s">
        <v>131</v>
      </c>
      <c r="K2" t="s">
        <v>132</v>
      </c>
      <c r="L2" t="s">
        <v>133</v>
      </c>
      <c r="M2" t="s">
        <v>134</v>
      </c>
    </row>
    <row r="3" spans="1:13" x14ac:dyDescent="0.25">
      <c r="A3">
        <v>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</row>
    <row r="4" spans="1:13" x14ac:dyDescent="0.25">
      <c r="A4">
        <v>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</row>
    <row r="5" spans="1:13" x14ac:dyDescent="0.25">
      <c r="A5">
        <v>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</row>
    <row r="6" spans="1:13" x14ac:dyDescent="0.25">
      <c r="A6">
        <v>4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</row>
    <row r="7" spans="1:13" x14ac:dyDescent="0.25">
      <c r="A7">
        <v>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</row>
    <row r="8" spans="1:13" x14ac:dyDescent="0.25">
      <c r="A8">
        <v>6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</row>
    <row r="9" spans="1:13" x14ac:dyDescent="0.25">
      <c r="A9">
        <v>7</v>
      </c>
      <c r="B9">
        <v>0</v>
      </c>
      <c r="C9">
        <v>0</v>
      </c>
      <c r="D9">
        <v>169826.20316129</v>
      </c>
      <c r="E9">
        <v>5948781.1270555602</v>
      </c>
      <c r="F9">
        <v>9945136.8125</v>
      </c>
      <c r="G9">
        <v>12787325.3139583</v>
      </c>
      <c r="H9">
        <v>8826850.9995295703</v>
      </c>
      <c r="I9">
        <v>9478393.1582661308</v>
      </c>
      <c r="J9">
        <v>3345928.4466486098</v>
      </c>
      <c r="K9">
        <v>264012.84335483902</v>
      </c>
      <c r="L9">
        <v>0</v>
      </c>
      <c r="M9">
        <v>0</v>
      </c>
    </row>
    <row r="10" spans="1:13" x14ac:dyDescent="0.25">
      <c r="A10">
        <v>8</v>
      </c>
      <c r="B10">
        <v>323132.42644758098</v>
      </c>
      <c r="C10">
        <v>6924480.8157901801</v>
      </c>
      <c r="D10">
        <v>21738315.575436801</v>
      </c>
      <c r="E10">
        <v>38343062.319375001</v>
      </c>
      <c r="F10">
        <v>40370130.824731201</v>
      </c>
      <c r="G10">
        <v>45421445.415243097</v>
      </c>
      <c r="H10">
        <v>39184426.559106201</v>
      </c>
      <c r="I10">
        <v>45848145.356653199</v>
      </c>
      <c r="J10">
        <v>48479874.567569502</v>
      </c>
      <c r="K10">
        <v>35936380.565423399</v>
      </c>
      <c r="L10">
        <v>18983975.82</v>
      </c>
      <c r="M10">
        <v>3150688.7936008</v>
      </c>
    </row>
    <row r="11" spans="1:13" x14ac:dyDescent="0.25">
      <c r="A11">
        <v>9</v>
      </c>
      <c r="B11">
        <v>39987232.3008065</v>
      </c>
      <c r="C11">
        <v>52834315.115290202</v>
      </c>
      <c r="D11">
        <v>64696876.4034274</v>
      </c>
      <c r="E11">
        <v>75326579.149479195</v>
      </c>
      <c r="F11">
        <v>74438710.857627705</v>
      </c>
      <c r="G11">
        <v>79787515.623437494</v>
      </c>
      <c r="H11">
        <v>74447580.152419403</v>
      </c>
      <c r="I11">
        <v>84570623.839247301</v>
      </c>
      <c r="J11">
        <v>90150741.892222196</v>
      </c>
      <c r="K11">
        <v>75894801.794388399</v>
      </c>
      <c r="L11">
        <v>59431748.5233334</v>
      </c>
      <c r="M11">
        <v>44953888.829771496</v>
      </c>
    </row>
    <row r="12" spans="1:13" x14ac:dyDescent="0.25">
      <c r="A12">
        <v>10</v>
      </c>
      <c r="B12">
        <v>78593291.6492607</v>
      </c>
      <c r="C12">
        <v>94231553.875409201</v>
      </c>
      <c r="D12">
        <v>100111864.546606</v>
      </c>
      <c r="E12">
        <v>104767538.632847</v>
      </c>
      <c r="F12">
        <v>102713393.049059</v>
      </c>
      <c r="G12">
        <v>104877582.10187501</v>
      </c>
      <c r="H12">
        <v>102374011.54348101</v>
      </c>
      <c r="I12">
        <v>112924481.064953</v>
      </c>
      <c r="J12">
        <v>117906817.631632</v>
      </c>
      <c r="K12">
        <v>101927468.640457</v>
      </c>
      <c r="L12">
        <v>87196387.684687495</v>
      </c>
      <c r="M12">
        <v>83813556.330645204</v>
      </c>
    </row>
    <row r="13" spans="1:13" x14ac:dyDescent="0.25">
      <c r="A13">
        <v>11</v>
      </c>
      <c r="B13">
        <v>107864327.389079</v>
      </c>
      <c r="C13">
        <v>121267996.905022</v>
      </c>
      <c r="D13">
        <v>124788989.905376</v>
      </c>
      <c r="E13">
        <v>122154455.955451</v>
      </c>
      <c r="F13">
        <v>122197706.831552</v>
      </c>
      <c r="G13">
        <v>118636666.23444401</v>
      </c>
      <c r="H13">
        <v>118705253.346237</v>
      </c>
      <c r="I13">
        <v>129773946.634644</v>
      </c>
      <c r="J13">
        <v>132810592.66562501</v>
      </c>
      <c r="K13">
        <v>123192938.87819199</v>
      </c>
      <c r="L13">
        <v>103933006.448542</v>
      </c>
      <c r="M13">
        <v>104264814.285753</v>
      </c>
    </row>
    <row r="14" spans="1:13" x14ac:dyDescent="0.25">
      <c r="A14">
        <v>12</v>
      </c>
      <c r="B14">
        <v>116528323.21791001</v>
      </c>
      <c r="C14">
        <v>129822027.60822199</v>
      </c>
      <c r="D14">
        <v>137674257.91401201</v>
      </c>
      <c r="E14">
        <v>135065542.076285</v>
      </c>
      <c r="F14">
        <v>132149533.957527</v>
      </c>
      <c r="G14">
        <v>124096796.37479199</v>
      </c>
      <c r="H14">
        <v>125047691.262298</v>
      </c>
      <c r="I14">
        <v>135917992.36717099</v>
      </c>
      <c r="J14">
        <v>138951719.875833</v>
      </c>
      <c r="K14">
        <v>123964823.93686201</v>
      </c>
      <c r="L14">
        <v>102068732.73631901</v>
      </c>
      <c r="M14">
        <v>111244370.17127</v>
      </c>
    </row>
    <row r="15" spans="1:13" x14ac:dyDescent="0.25">
      <c r="A15">
        <v>13</v>
      </c>
      <c r="B15">
        <v>122408393.578091</v>
      </c>
      <c r="C15">
        <v>128695061.887165</v>
      </c>
      <c r="D15">
        <v>137149720.43602201</v>
      </c>
      <c r="E15">
        <v>135162038.36670101</v>
      </c>
      <c r="F15">
        <v>128989363.25541</v>
      </c>
      <c r="G15">
        <v>121947356.16503499</v>
      </c>
      <c r="H15">
        <v>123386584.303293</v>
      </c>
      <c r="I15">
        <v>134519696.788306</v>
      </c>
      <c r="J15">
        <v>135469652.71538201</v>
      </c>
      <c r="K15">
        <v>120096326.55752701</v>
      </c>
      <c r="L15">
        <v>94012889.830243096</v>
      </c>
      <c r="M15">
        <v>110249854.632392</v>
      </c>
    </row>
    <row r="16" spans="1:13" x14ac:dyDescent="0.25">
      <c r="A16">
        <v>14</v>
      </c>
      <c r="B16">
        <v>109672820.286492</v>
      </c>
      <c r="C16">
        <v>121373993.699963</v>
      </c>
      <c r="D16">
        <v>126886135.469624</v>
      </c>
      <c r="E16">
        <v>125223993.818194</v>
      </c>
      <c r="F16">
        <v>116736035.340491</v>
      </c>
      <c r="G16">
        <v>112101796.228889</v>
      </c>
      <c r="H16">
        <v>114348940.221035</v>
      </c>
      <c r="I16">
        <v>124161142.651411</v>
      </c>
      <c r="J16">
        <v>123674773.435799</v>
      </c>
      <c r="K16">
        <v>107250706.40571199</v>
      </c>
      <c r="L16">
        <v>90753274.269340307</v>
      </c>
      <c r="M16">
        <v>97942787.034374997</v>
      </c>
    </row>
    <row r="17" spans="1:13" x14ac:dyDescent="0.25">
      <c r="A17">
        <v>15</v>
      </c>
      <c r="B17">
        <v>95444661.573387101</v>
      </c>
      <c r="C17">
        <v>101564890.095275</v>
      </c>
      <c r="D17">
        <v>109047608.633233</v>
      </c>
      <c r="E17">
        <v>105220493.354444</v>
      </c>
      <c r="F17">
        <v>95345425.701512098</v>
      </c>
      <c r="G17">
        <v>94913238.069930598</v>
      </c>
      <c r="H17">
        <v>97396900.696875006</v>
      </c>
      <c r="I17">
        <v>105116067.738777</v>
      </c>
      <c r="J17">
        <v>102784920.731667</v>
      </c>
      <c r="K17">
        <v>85480051.900201604</v>
      </c>
      <c r="L17">
        <v>71353375.462916702</v>
      </c>
      <c r="M17">
        <v>79999242.810719103</v>
      </c>
    </row>
    <row r="18" spans="1:13" x14ac:dyDescent="0.25">
      <c r="A18">
        <v>16</v>
      </c>
      <c r="B18">
        <v>64355598.753595397</v>
      </c>
      <c r="C18">
        <v>77457819.512500003</v>
      </c>
      <c r="D18">
        <v>78518861.322378993</v>
      </c>
      <c r="E18">
        <v>75536534.480555594</v>
      </c>
      <c r="F18">
        <v>66811979.856686801</v>
      </c>
      <c r="G18">
        <v>70092462.392499998</v>
      </c>
      <c r="H18">
        <v>73335747.476108894</v>
      </c>
      <c r="I18">
        <v>79419828.6728158</v>
      </c>
      <c r="J18">
        <v>74693781.907430604</v>
      </c>
      <c r="K18">
        <v>56986203.795732498</v>
      </c>
      <c r="L18">
        <v>45390705.469930597</v>
      </c>
      <c r="M18">
        <v>51647853.578393802</v>
      </c>
    </row>
    <row r="19" spans="1:13" x14ac:dyDescent="0.25">
      <c r="A19">
        <v>17</v>
      </c>
      <c r="B19">
        <v>32550898.643313199</v>
      </c>
      <c r="C19">
        <v>46160150.028831802</v>
      </c>
      <c r="D19">
        <v>43496445.335080601</v>
      </c>
      <c r="E19">
        <v>41038619.1138542</v>
      </c>
      <c r="F19">
        <v>37166685.0778898</v>
      </c>
      <c r="G19">
        <v>38358708.843541697</v>
      </c>
      <c r="H19">
        <v>41678095.554133102</v>
      </c>
      <c r="I19">
        <v>44904041.874664001</v>
      </c>
      <c r="J19">
        <v>38308874.2862847</v>
      </c>
      <c r="K19">
        <v>24676631.852251299</v>
      </c>
      <c r="L19">
        <v>21556914.2298958</v>
      </c>
      <c r="M19">
        <v>22615396.097950298</v>
      </c>
    </row>
    <row r="20" spans="1:13" x14ac:dyDescent="0.25">
      <c r="A20">
        <v>18</v>
      </c>
      <c r="B20">
        <v>4082041.6142137102</v>
      </c>
      <c r="C20">
        <v>13395972.4925595</v>
      </c>
      <c r="D20">
        <v>13880255.1123992</v>
      </c>
      <c r="E20">
        <v>12817932.7898611</v>
      </c>
      <c r="F20">
        <v>14059601.6331317</v>
      </c>
      <c r="G20">
        <v>10641513.0752778</v>
      </c>
      <c r="H20">
        <v>12400563.5323589</v>
      </c>
      <c r="I20">
        <v>13130669.788306501</v>
      </c>
      <c r="J20">
        <v>9578471.1094444394</v>
      </c>
      <c r="K20">
        <v>3914280.3698588698</v>
      </c>
      <c r="L20">
        <v>0</v>
      </c>
      <c r="M20">
        <v>0</v>
      </c>
    </row>
    <row r="21" spans="1:13" x14ac:dyDescent="0.25">
      <c r="A21">
        <v>19</v>
      </c>
      <c r="B21">
        <v>0</v>
      </c>
      <c r="C21">
        <v>0</v>
      </c>
      <c r="D21">
        <v>0</v>
      </c>
      <c r="E21">
        <v>3095912.35579861</v>
      </c>
      <c r="F21">
        <v>5948535.9850134403</v>
      </c>
      <c r="G21">
        <v>4978420.2143055499</v>
      </c>
      <c r="H21">
        <v>5133345.1815188201</v>
      </c>
      <c r="I21">
        <v>5155795.3141465103</v>
      </c>
      <c r="J21">
        <v>0</v>
      </c>
      <c r="K21">
        <v>0</v>
      </c>
      <c r="L21">
        <v>0</v>
      </c>
      <c r="M21">
        <v>0</v>
      </c>
    </row>
    <row r="22" spans="1:13" x14ac:dyDescent="0.25">
      <c r="A22">
        <v>20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</row>
    <row r="23" spans="1:13" x14ac:dyDescent="0.25">
      <c r="A23">
        <v>21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</row>
    <row r="24" spans="1:13" x14ac:dyDescent="0.25">
      <c r="A24">
        <v>22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</row>
    <row r="25" spans="1:13" x14ac:dyDescent="0.25">
      <c r="A25">
        <v>23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</row>
    <row r="26" spans="1:13" x14ac:dyDescent="0.25">
      <c r="A26">
        <v>24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</row>
  </sheetData>
  <mergeCells count="1">
    <mergeCell ref="F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BF016-44F3-46D4-8B75-A188AB6841EF}">
  <dimension ref="A1:M54"/>
  <sheetViews>
    <sheetView topLeftCell="D13" workbookViewId="0">
      <selection activeCell="A2" sqref="A2:M2"/>
    </sheetView>
  </sheetViews>
  <sheetFormatPr defaultRowHeight="15" x14ac:dyDescent="0.25"/>
  <sheetData>
    <row r="1" spans="1:13" x14ac:dyDescent="0.25">
      <c r="F1" s="78" t="s">
        <v>136</v>
      </c>
      <c r="G1" s="78"/>
    </row>
    <row r="2" spans="1:13" x14ac:dyDescent="0.25">
      <c r="A2" t="s">
        <v>123</v>
      </c>
      <c r="B2" t="s">
        <v>122</v>
      </c>
      <c r="C2" t="s">
        <v>124</v>
      </c>
      <c r="D2" t="s">
        <v>125</v>
      </c>
      <c r="E2" t="s">
        <v>126</v>
      </c>
      <c r="F2" t="s">
        <v>127</v>
      </c>
      <c r="G2" t="s">
        <v>128</v>
      </c>
      <c r="H2" t="s">
        <v>129</v>
      </c>
      <c r="I2" t="s">
        <v>130</v>
      </c>
      <c r="J2" t="s">
        <v>131</v>
      </c>
      <c r="K2" t="s">
        <v>132</v>
      </c>
      <c r="L2" t="s">
        <v>133</v>
      </c>
      <c r="M2" t="s">
        <v>134</v>
      </c>
    </row>
    <row r="3" spans="1:13" x14ac:dyDescent="0.25">
      <c r="A3">
        <v>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</row>
    <row r="4" spans="1:13" x14ac:dyDescent="0.25">
      <c r="A4">
        <v>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</row>
    <row r="5" spans="1:13" x14ac:dyDescent="0.25">
      <c r="A5">
        <v>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</row>
    <row r="6" spans="1:13" x14ac:dyDescent="0.25">
      <c r="A6">
        <v>4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</row>
    <row r="7" spans="1:13" x14ac:dyDescent="0.25">
      <c r="A7">
        <v>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</row>
    <row r="8" spans="1:13" x14ac:dyDescent="0.25">
      <c r="A8">
        <v>6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</row>
    <row r="9" spans="1:13" x14ac:dyDescent="0.25">
      <c r="A9">
        <v>7</v>
      </c>
      <c r="B9">
        <v>0</v>
      </c>
      <c r="C9">
        <v>0</v>
      </c>
      <c r="D9">
        <v>0</v>
      </c>
      <c r="E9">
        <v>4938186.3667666698</v>
      </c>
      <c r="F9">
        <v>8828756.8241935503</v>
      </c>
      <c r="G9">
        <v>11610474.976066699</v>
      </c>
      <c r="H9">
        <v>7733386.03567742</v>
      </c>
      <c r="I9">
        <v>8371497.3441935498</v>
      </c>
      <c r="J9">
        <v>2386495.0915000001</v>
      </c>
      <c r="K9">
        <v>0</v>
      </c>
      <c r="L9">
        <v>0</v>
      </c>
      <c r="M9">
        <v>0</v>
      </c>
    </row>
    <row r="10" spans="1:13" x14ac:dyDescent="0.25">
      <c r="A10">
        <v>8</v>
      </c>
      <c r="B10">
        <v>13160.418</v>
      </c>
      <c r="C10">
        <v>5927938.4511071397</v>
      </c>
      <c r="D10">
        <v>20360194.380806498</v>
      </c>
      <c r="E10">
        <v>36558094.267933302</v>
      </c>
      <c r="F10">
        <v>38530984.324645199</v>
      </c>
      <c r="G10">
        <v>43448870.403966703</v>
      </c>
      <c r="H10">
        <v>37380207.708354801</v>
      </c>
      <c r="I10">
        <v>43860526.099806502</v>
      </c>
      <c r="J10">
        <v>46419139.470200002</v>
      </c>
      <c r="K10">
        <v>34209535.503451601</v>
      </c>
      <c r="L10">
        <v>17661774.388366699</v>
      </c>
      <c r="M10">
        <v>2344856.76841935</v>
      </c>
    </row>
    <row r="11" spans="1:13" x14ac:dyDescent="0.25">
      <c r="A11">
        <v>9</v>
      </c>
      <c r="B11">
        <v>38141192.063290298</v>
      </c>
      <c r="C11">
        <v>50640744.86925</v>
      </c>
      <c r="D11">
        <v>62137897.832451597</v>
      </c>
      <c r="E11">
        <v>72429925.295499995</v>
      </c>
      <c r="F11">
        <v>71575254.113645196</v>
      </c>
      <c r="G11">
        <v>76758455.489166707</v>
      </c>
      <c r="H11">
        <v>71598027.036645204</v>
      </c>
      <c r="I11">
        <v>81374505.884387106</v>
      </c>
      <c r="J11">
        <v>86757677.144533306</v>
      </c>
      <c r="K11">
        <v>72954137.326483905</v>
      </c>
      <c r="L11">
        <v>57018602.591733299</v>
      </c>
      <c r="M11">
        <v>42973586.566258103</v>
      </c>
    </row>
    <row r="12" spans="1:13" x14ac:dyDescent="0.25">
      <c r="A12">
        <v>10</v>
      </c>
      <c r="B12">
        <v>75532945.996193603</v>
      </c>
      <c r="C12">
        <v>90662052.343250006</v>
      </c>
      <c r="D12">
        <v>96308250.707967699</v>
      </c>
      <c r="E12">
        <v>100788377.82619999</v>
      </c>
      <c r="F12">
        <v>98818494.632903203</v>
      </c>
      <c r="G12">
        <v>100933821.047133</v>
      </c>
      <c r="H12">
        <v>98527290.049483895</v>
      </c>
      <c r="I12">
        <v>108658563.74751601</v>
      </c>
      <c r="J12">
        <v>113438047.134367</v>
      </c>
      <c r="K12">
        <v>98015198.751612902</v>
      </c>
      <c r="L12">
        <v>83846627.227966696</v>
      </c>
      <c r="M12">
        <v>80573827.9225806</v>
      </c>
    </row>
    <row r="13" spans="1:13" x14ac:dyDescent="0.25">
      <c r="A13">
        <v>11</v>
      </c>
      <c r="B13">
        <v>103728691.09093601</v>
      </c>
      <c r="C13">
        <v>116637077.80596399</v>
      </c>
      <c r="D13">
        <v>119974839.733677</v>
      </c>
      <c r="E13">
        <v>117431133.674567</v>
      </c>
      <c r="F13">
        <v>117522505.102806</v>
      </c>
      <c r="G13">
        <v>114139298.88106699</v>
      </c>
      <c r="H13">
        <v>114204938.68593501</v>
      </c>
      <c r="I13">
        <v>124800366.709903</v>
      </c>
      <c r="J13">
        <v>127702522.900333</v>
      </c>
      <c r="K13">
        <v>118465805.916613</v>
      </c>
      <c r="L13">
        <v>99934156.409266695</v>
      </c>
      <c r="M13">
        <v>100243992.626581</v>
      </c>
    </row>
    <row r="14" spans="1:13" x14ac:dyDescent="0.25">
      <c r="A14">
        <v>12</v>
      </c>
      <c r="B14">
        <v>112029222.72532301</v>
      </c>
      <c r="C14">
        <v>124809813.389607</v>
      </c>
      <c r="D14">
        <v>132298376.800032</v>
      </c>
      <c r="E14">
        <v>129780202.233233</v>
      </c>
      <c r="F14">
        <v>127057917.85341901</v>
      </c>
      <c r="G14">
        <v>119369245.30913299</v>
      </c>
      <c r="H14">
        <v>120279337.211806</v>
      </c>
      <c r="I14">
        <v>130670921.653129</v>
      </c>
      <c r="J14">
        <v>133567975.582133</v>
      </c>
      <c r="K14">
        <v>119181408.251645</v>
      </c>
      <c r="L14">
        <v>98110114.968199998</v>
      </c>
      <c r="M14">
        <v>106941645.43925799</v>
      </c>
    </row>
    <row r="15" spans="1:13" x14ac:dyDescent="0.25">
      <c r="A15">
        <v>13</v>
      </c>
      <c r="B15">
        <v>117667089.780774</v>
      </c>
      <c r="C15">
        <v>123704042.37739301</v>
      </c>
      <c r="D15">
        <v>131795471.876645</v>
      </c>
      <c r="E15">
        <v>129874911.0027</v>
      </c>
      <c r="F15">
        <v>124034315.052935</v>
      </c>
      <c r="G15">
        <v>117310813.3531</v>
      </c>
      <c r="H15">
        <v>118688792.332452</v>
      </c>
      <c r="I15">
        <v>129336355.636774</v>
      </c>
      <c r="J15">
        <v>130243135.086767</v>
      </c>
      <c r="K15">
        <v>115476910.088774</v>
      </c>
      <c r="L15">
        <v>90317081.4183667</v>
      </c>
      <c r="M15">
        <v>106021432.854839</v>
      </c>
    </row>
    <row r="16" spans="1:13" x14ac:dyDescent="0.25">
      <c r="A16">
        <v>14</v>
      </c>
      <c r="B16">
        <v>105454692.871161</v>
      </c>
      <c r="C16">
        <v>116722895.93482099</v>
      </c>
      <c r="D16">
        <v>122010959.981161</v>
      </c>
      <c r="E16">
        <v>120382645.449467</v>
      </c>
      <c r="F16">
        <v>112284604.440419</v>
      </c>
      <c r="G16">
        <v>107871595.9744</v>
      </c>
      <c r="H16">
        <v>110027138.018645</v>
      </c>
      <c r="I16">
        <v>119429922.875677</v>
      </c>
      <c r="J16">
        <v>118964194.3277</v>
      </c>
      <c r="K16">
        <v>103184090.541742</v>
      </c>
      <c r="L16">
        <v>87253333.586566702</v>
      </c>
      <c r="M16">
        <v>94195402.701387107</v>
      </c>
    </row>
    <row r="17" spans="1:13" x14ac:dyDescent="0.25">
      <c r="A17">
        <v>15</v>
      </c>
      <c r="B17">
        <v>91812547.502709702</v>
      </c>
      <c r="C17">
        <v>97709175.011464298</v>
      </c>
      <c r="D17">
        <v>104916096.91758101</v>
      </c>
      <c r="E17">
        <v>101223959.454933</v>
      </c>
      <c r="F17">
        <v>91732035.754741907</v>
      </c>
      <c r="G17">
        <v>91347573.731133297</v>
      </c>
      <c r="H17">
        <v>93738393.278032303</v>
      </c>
      <c r="I17">
        <v>101158339.88341901</v>
      </c>
      <c r="J17">
        <v>98922019.347733304</v>
      </c>
      <c r="K17">
        <v>82218506.959677398</v>
      </c>
      <c r="L17">
        <v>68548755.044400007</v>
      </c>
      <c r="M17">
        <v>76924668.757645205</v>
      </c>
    </row>
    <row r="18" spans="1:13" x14ac:dyDescent="0.25">
      <c r="A18">
        <v>16</v>
      </c>
      <c r="B18">
        <v>61803557.4795807</v>
      </c>
      <c r="C18">
        <v>74499423.960571393</v>
      </c>
      <c r="D18">
        <v>75518668.002387106</v>
      </c>
      <c r="E18">
        <v>72629634.752000004</v>
      </c>
      <c r="F18">
        <v>64181648.245580599</v>
      </c>
      <c r="G18">
        <v>67385307.299466699</v>
      </c>
      <c r="H18">
        <v>70523301.845451593</v>
      </c>
      <c r="I18">
        <v>76404553.3478387</v>
      </c>
      <c r="J18">
        <v>71837876.620466694</v>
      </c>
      <c r="K18">
        <v>54669549.696806401</v>
      </c>
      <c r="L18">
        <v>43397905.964466698</v>
      </c>
      <c r="M18">
        <v>49491966.408161297</v>
      </c>
    </row>
    <row r="19" spans="1:13" x14ac:dyDescent="0.25">
      <c r="A19">
        <v>17</v>
      </c>
      <c r="B19">
        <v>30913803.306612901</v>
      </c>
      <c r="C19">
        <v>44170963.487678602</v>
      </c>
      <c r="D19">
        <v>41573128.1307097</v>
      </c>
      <c r="E19">
        <v>39179973.199966699</v>
      </c>
      <c r="F19">
        <v>35408119.223161303</v>
      </c>
      <c r="G19">
        <v>36575641.260466702</v>
      </c>
      <c r="H19">
        <v>39808049.130677402</v>
      </c>
      <c r="I19">
        <v>42947591.120967701</v>
      </c>
      <c r="J19">
        <v>36530211.352166697</v>
      </c>
      <c r="K19">
        <v>23234075.243967701</v>
      </c>
      <c r="L19">
        <v>20189045.695366699</v>
      </c>
      <c r="M19">
        <v>21222408.548225801</v>
      </c>
    </row>
    <row r="20" spans="1:13" x14ac:dyDescent="0.25">
      <c r="A20">
        <v>18</v>
      </c>
      <c r="B20">
        <v>3557362.0549677401</v>
      </c>
      <c r="C20">
        <v>12208391.0035714</v>
      </c>
      <c r="D20">
        <v>12681628.255387099</v>
      </c>
      <c r="E20">
        <v>11640400.0449333</v>
      </c>
      <c r="F20">
        <v>12855604.0303871</v>
      </c>
      <c r="G20">
        <v>9508900.5462666694</v>
      </c>
      <c r="H20">
        <v>11231162.3233226</v>
      </c>
      <c r="I20">
        <v>11946907.799354799</v>
      </c>
      <c r="J20">
        <v>8470597.8537333291</v>
      </c>
      <c r="K20">
        <v>3245763.2695806501</v>
      </c>
      <c r="L20">
        <v>0</v>
      </c>
      <c r="M20">
        <v>0</v>
      </c>
    </row>
    <row r="21" spans="1:13" x14ac:dyDescent="0.25">
      <c r="A21">
        <v>19</v>
      </c>
      <c r="B21">
        <v>0</v>
      </c>
      <c r="C21">
        <v>0</v>
      </c>
      <c r="D21">
        <v>0</v>
      </c>
      <c r="E21">
        <v>2423537.9648333299</v>
      </c>
      <c r="F21">
        <v>4914180.8381935498</v>
      </c>
      <c r="G21">
        <v>3963467.64873333</v>
      </c>
      <c r="H21">
        <v>4115339.6981290299</v>
      </c>
      <c r="I21">
        <v>4166856.3748064502</v>
      </c>
      <c r="J21">
        <v>0</v>
      </c>
      <c r="K21">
        <v>0</v>
      </c>
      <c r="L21">
        <v>0</v>
      </c>
      <c r="M21">
        <v>0</v>
      </c>
    </row>
    <row r="22" spans="1:13" x14ac:dyDescent="0.25">
      <c r="A22">
        <v>20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</row>
    <row r="23" spans="1:13" x14ac:dyDescent="0.25">
      <c r="A23">
        <v>21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</row>
    <row r="24" spans="1:13" x14ac:dyDescent="0.25">
      <c r="A24">
        <v>22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</row>
    <row r="25" spans="1:13" x14ac:dyDescent="0.25">
      <c r="A25">
        <v>23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</row>
    <row r="26" spans="1:13" x14ac:dyDescent="0.25">
      <c r="A26">
        <v>24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</row>
    <row r="29" spans="1:13" x14ac:dyDescent="0.25">
      <c r="F29" s="78" t="s">
        <v>135</v>
      </c>
      <c r="G29" s="78"/>
    </row>
    <row r="30" spans="1:13" x14ac:dyDescent="0.25">
      <c r="A30" t="s">
        <v>123</v>
      </c>
      <c r="B30" t="s">
        <v>122</v>
      </c>
      <c r="C30" t="s">
        <v>124</v>
      </c>
      <c r="D30" t="s">
        <v>125</v>
      </c>
      <c r="E30" t="s">
        <v>126</v>
      </c>
      <c r="F30" t="s">
        <v>127</v>
      </c>
      <c r="G30" t="s">
        <v>128</v>
      </c>
      <c r="H30" t="s">
        <v>129</v>
      </c>
      <c r="I30" t="s">
        <v>130</v>
      </c>
      <c r="J30" t="s">
        <v>131</v>
      </c>
      <c r="K30" t="s">
        <v>132</v>
      </c>
      <c r="L30" t="s">
        <v>133</v>
      </c>
      <c r="M30" t="s">
        <v>134</v>
      </c>
    </row>
    <row r="31" spans="1:13" x14ac:dyDescent="0.25">
      <c r="A31">
        <v>1</v>
      </c>
      <c r="B31">
        <f t="shared" ref="B31:M31" si="0">B3/10^6</f>
        <v>0</v>
      </c>
      <c r="C31">
        <f t="shared" si="0"/>
        <v>0</v>
      </c>
      <c r="D31">
        <f t="shared" si="0"/>
        <v>0</v>
      </c>
      <c r="E31">
        <f t="shared" si="0"/>
        <v>0</v>
      </c>
      <c r="F31">
        <f t="shared" si="0"/>
        <v>0</v>
      </c>
      <c r="G31">
        <f t="shared" si="0"/>
        <v>0</v>
      </c>
      <c r="H31">
        <f t="shared" si="0"/>
        <v>0</v>
      </c>
      <c r="I31">
        <f t="shared" si="0"/>
        <v>0</v>
      </c>
      <c r="J31">
        <f t="shared" si="0"/>
        <v>0</v>
      </c>
      <c r="K31">
        <f t="shared" si="0"/>
        <v>0</v>
      </c>
      <c r="L31">
        <f t="shared" si="0"/>
        <v>0</v>
      </c>
      <c r="M31">
        <f t="shared" si="0"/>
        <v>0</v>
      </c>
    </row>
    <row r="32" spans="1:13" x14ac:dyDescent="0.25">
      <c r="A32">
        <v>2</v>
      </c>
      <c r="B32">
        <f t="shared" ref="B32:M32" si="1">B4/10^6</f>
        <v>0</v>
      </c>
      <c r="C32">
        <f t="shared" si="1"/>
        <v>0</v>
      </c>
      <c r="D32">
        <f t="shared" si="1"/>
        <v>0</v>
      </c>
      <c r="E32">
        <f t="shared" si="1"/>
        <v>0</v>
      </c>
      <c r="F32">
        <f t="shared" si="1"/>
        <v>0</v>
      </c>
      <c r="G32">
        <f t="shared" si="1"/>
        <v>0</v>
      </c>
      <c r="H32">
        <f t="shared" si="1"/>
        <v>0</v>
      </c>
      <c r="I32">
        <f t="shared" si="1"/>
        <v>0</v>
      </c>
      <c r="J32">
        <f t="shared" si="1"/>
        <v>0</v>
      </c>
      <c r="K32">
        <f t="shared" si="1"/>
        <v>0</v>
      </c>
      <c r="L32">
        <f t="shared" si="1"/>
        <v>0</v>
      </c>
      <c r="M32">
        <f t="shared" si="1"/>
        <v>0</v>
      </c>
    </row>
    <row r="33" spans="1:13" x14ac:dyDescent="0.25">
      <c r="A33">
        <v>3</v>
      </c>
      <c r="B33">
        <f t="shared" ref="B33:M33" si="2">B5/10^6</f>
        <v>0</v>
      </c>
      <c r="C33">
        <f t="shared" si="2"/>
        <v>0</v>
      </c>
      <c r="D33">
        <f t="shared" si="2"/>
        <v>0</v>
      </c>
      <c r="E33">
        <f t="shared" si="2"/>
        <v>0</v>
      </c>
      <c r="F33">
        <f t="shared" si="2"/>
        <v>0</v>
      </c>
      <c r="G33">
        <f t="shared" si="2"/>
        <v>0</v>
      </c>
      <c r="H33">
        <f t="shared" si="2"/>
        <v>0</v>
      </c>
      <c r="I33">
        <f t="shared" si="2"/>
        <v>0</v>
      </c>
      <c r="J33">
        <f t="shared" si="2"/>
        <v>0</v>
      </c>
      <c r="K33">
        <f t="shared" si="2"/>
        <v>0</v>
      </c>
      <c r="L33">
        <f t="shared" si="2"/>
        <v>0</v>
      </c>
      <c r="M33">
        <f t="shared" si="2"/>
        <v>0</v>
      </c>
    </row>
    <row r="34" spans="1:13" x14ac:dyDescent="0.25">
      <c r="A34">
        <v>4</v>
      </c>
      <c r="B34">
        <f t="shared" ref="B34:M34" si="3">B6/10^6</f>
        <v>0</v>
      </c>
      <c r="C34">
        <f t="shared" si="3"/>
        <v>0</v>
      </c>
      <c r="D34">
        <f t="shared" si="3"/>
        <v>0</v>
      </c>
      <c r="E34">
        <f t="shared" si="3"/>
        <v>0</v>
      </c>
      <c r="F34">
        <f t="shared" si="3"/>
        <v>0</v>
      </c>
      <c r="G34">
        <f t="shared" si="3"/>
        <v>0</v>
      </c>
      <c r="H34">
        <f t="shared" si="3"/>
        <v>0</v>
      </c>
      <c r="I34">
        <f t="shared" si="3"/>
        <v>0</v>
      </c>
      <c r="J34">
        <f t="shared" si="3"/>
        <v>0</v>
      </c>
      <c r="K34">
        <f t="shared" si="3"/>
        <v>0</v>
      </c>
      <c r="L34">
        <f t="shared" si="3"/>
        <v>0</v>
      </c>
      <c r="M34">
        <f t="shared" si="3"/>
        <v>0</v>
      </c>
    </row>
    <row r="35" spans="1:13" x14ac:dyDescent="0.25">
      <c r="A35">
        <v>5</v>
      </c>
      <c r="B35">
        <f t="shared" ref="B35:M35" si="4">B7/10^6</f>
        <v>0</v>
      </c>
      <c r="C35">
        <f t="shared" si="4"/>
        <v>0</v>
      </c>
      <c r="D35">
        <f t="shared" si="4"/>
        <v>0</v>
      </c>
      <c r="E35">
        <f t="shared" si="4"/>
        <v>0</v>
      </c>
      <c r="F35">
        <f t="shared" si="4"/>
        <v>0</v>
      </c>
      <c r="G35">
        <f t="shared" si="4"/>
        <v>0</v>
      </c>
      <c r="H35">
        <f t="shared" si="4"/>
        <v>0</v>
      </c>
      <c r="I35">
        <f t="shared" si="4"/>
        <v>0</v>
      </c>
      <c r="J35">
        <f t="shared" si="4"/>
        <v>0</v>
      </c>
      <c r="K35">
        <f t="shared" si="4"/>
        <v>0</v>
      </c>
      <c r="L35">
        <f t="shared" si="4"/>
        <v>0</v>
      </c>
      <c r="M35">
        <f t="shared" si="4"/>
        <v>0</v>
      </c>
    </row>
    <row r="36" spans="1:13" x14ac:dyDescent="0.25">
      <c r="A36">
        <v>6</v>
      </c>
      <c r="B36">
        <f t="shared" ref="B36:M36" si="5">B8/10^6</f>
        <v>0</v>
      </c>
      <c r="C36">
        <f t="shared" si="5"/>
        <v>0</v>
      </c>
      <c r="D36">
        <f t="shared" si="5"/>
        <v>0</v>
      </c>
      <c r="E36">
        <f t="shared" si="5"/>
        <v>0</v>
      </c>
      <c r="F36">
        <f t="shared" si="5"/>
        <v>0</v>
      </c>
      <c r="G36">
        <f t="shared" si="5"/>
        <v>0</v>
      </c>
      <c r="H36">
        <f t="shared" si="5"/>
        <v>0</v>
      </c>
      <c r="I36">
        <f t="shared" si="5"/>
        <v>0</v>
      </c>
      <c r="J36">
        <f t="shared" si="5"/>
        <v>0</v>
      </c>
      <c r="K36">
        <f t="shared" si="5"/>
        <v>0</v>
      </c>
      <c r="L36">
        <f t="shared" si="5"/>
        <v>0</v>
      </c>
      <c r="M36">
        <f t="shared" si="5"/>
        <v>0</v>
      </c>
    </row>
    <row r="37" spans="1:13" x14ac:dyDescent="0.25">
      <c r="A37">
        <v>7</v>
      </c>
      <c r="B37">
        <f t="shared" ref="B37:M37" si="6">B9/10^6</f>
        <v>0</v>
      </c>
      <c r="C37">
        <f t="shared" si="6"/>
        <v>0</v>
      </c>
      <c r="D37">
        <f t="shared" si="6"/>
        <v>0</v>
      </c>
      <c r="E37">
        <f t="shared" si="6"/>
        <v>4.9381863667666694</v>
      </c>
      <c r="F37">
        <f t="shared" si="6"/>
        <v>8.828756824193551</v>
      </c>
      <c r="G37">
        <f>G9/10^6</f>
        <v>11.610474976066699</v>
      </c>
      <c r="H37">
        <f t="shared" si="6"/>
        <v>7.7333860356774196</v>
      </c>
      <c r="I37">
        <f t="shared" si="6"/>
        <v>8.3714973441935498</v>
      </c>
      <c r="J37">
        <f t="shared" si="6"/>
        <v>2.3864950915000001</v>
      </c>
      <c r="K37">
        <f t="shared" si="6"/>
        <v>0</v>
      </c>
      <c r="L37">
        <f t="shared" si="6"/>
        <v>0</v>
      </c>
      <c r="M37">
        <f t="shared" si="6"/>
        <v>0</v>
      </c>
    </row>
    <row r="38" spans="1:13" x14ac:dyDescent="0.25">
      <c r="A38">
        <v>8</v>
      </c>
      <c r="B38">
        <f t="shared" ref="B38:M38" si="7">B10/10^6</f>
        <v>1.3160418E-2</v>
      </c>
      <c r="C38">
        <f t="shared" si="7"/>
        <v>5.9279384511071394</v>
      </c>
      <c r="D38">
        <f t="shared" si="7"/>
        <v>20.360194380806497</v>
      </c>
      <c r="E38">
        <f t="shared" si="7"/>
        <v>36.558094267933299</v>
      </c>
      <c r="F38">
        <f t="shared" si="7"/>
        <v>38.530984324645196</v>
      </c>
      <c r="G38">
        <f t="shared" si="7"/>
        <v>43.448870403966701</v>
      </c>
      <c r="H38">
        <f t="shared" si="7"/>
        <v>37.380207708354803</v>
      </c>
      <c r="I38">
        <f t="shared" si="7"/>
        <v>43.860526099806499</v>
      </c>
      <c r="J38">
        <f t="shared" si="7"/>
        <v>46.419139470200001</v>
      </c>
      <c r="K38">
        <f t="shared" si="7"/>
        <v>34.209535503451598</v>
      </c>
      <c r="L38">
        <f t="shared" si="7"/>
        <v>17.661774388366698</v>
      </c>
      <c r="M38">
        <f t="shared" si="7"/>
        <v>2.34485676841935</v>
      </c>
    </row>
    <row r="39" spans="1:13" x14ac:dyDescent="0.25">
      <c r="A39">
        <v>9</v>
      </c>
      <c r="B39">
        <f t="shared" ref="B39:M39" si="8">B11/10^6</f>
        <v>38.141192063290298</v>
      </c>
      <c r="C39">
        <f t="shared" si="8"/>
        <v>50.64074486925</v>
      </c>
      <c r="D39">
        <f t="shared" si="8"/>
        <v>62.1378978324516</v>
      </c>
      <c r="E39">
        <f t="shared" si="8"/>
        <v>72.429925295499999</v>
      </c>
      <c r="F39">
        <f t="shared" si="8"/>
        <v>71.575254113645201</v>
      </c>
      <c r="G39">
        <f t="shared" si="8"/>
        <v>76.758455489166707</v>
      </c>
      <c r="H39">
        <f t="shared" si="8"/>
        <v>71.598027036645206</v>
      </c>
      <c r="I39">
        <f t="shared" si="8"/>
        <v>81.374505884387105</v>
      </c>
      <c r="J39">
        <f t="shared" si="8"/>
        <v>86.757677144533304</v>
      </c>
      <c r="K39">
        <f t="shared" si="8"/>
        <v>72.954137326483902</v>
      </c>
      <c r="L39">
        <f t="shared" si="8"/>
        <v>57.018602591733298</v>
      </c>
      <c r="M39">
        <f t="shared" si="8"/>
        <v>42.973586566258099</v>
      </c>
    </row>
    <row r="40" spans="1:13" x14ac:dyDescent="0.25">
      <c r="A40">
        <v>10</v>
      </c>
      <c r="B40">
        <f t="shared" ref="B40:M40" si="9">B12/10^6</f>
        <v>75.532945996193604</v>
      </c>
      <c r="C40">
        <f t="shared" si="9"/>
        <v>90.662052343250011</v>
      </c>
      <c r="D40">
        <f t="shared" si="9"/>
        <v>96.308250707967701</v>
      </c>
      <c r="E40">
        <f t="shared" si="9"/>
        <v>100.78837782619999</v>
      </c>
      <c r="F40">
        <f t="shared" si="9"/>
        <v>98.81849463290321</v>
      </c>
      <c r="G40">
        <f t="shared" si="9"/>
        <v>100.93382104713299</v>
      </c>
      <c r="H40">
        <f t="shared" si="9"/>
        <v>98.527290049483895</v>
      </c>
      <c r="I40">
        <f t="shared" si="9"/>
        <v>108.65856374751601</v>
      </c>
      <c r="J40">
        <f t="shared" si="9"/>
        <v>113.43804713436701</v>
      </c>
      <c r="K40">
        <f t="shared" si="9"/>
        <v>98.0151987516129</v>
      </c>
      <c r="L40">
        <f t="shared" si="9"/>
        <v>83.846627227966692</v>
      </c>
      <c r="M40">
        <f t="shared" si="9"/>
        <v>80.573827922580605</v>
      </c>
    </row>
    <row r="41" spans="1:13" x14ac:dyDescent="0.25">
      <c r="A41">
        <v>11</v>
      </c>
      <c r="B41">
        <f t="shared" ref="B41:M41" si="10">B13/10^6</f>
        <v>103.72869109093601</v>
      </c>
      <c r="C41">
        <f t="shared" si="10"/>
        <v>116.637077805964</v>
      </c>
      <c r="D41">
        <f t="shared" si="10"/>
        <v>119.974839733677</v>
      </c>
      <c r="E41">
        <f t="shared" si="10"/>
        <v>117.43113367456699</v>
      </c>
      <c r="F41">
        <f t="shared" si="10"/>
        <v>117.52250510280601</v>
      </c>
      <c r="G41">
        <f t="shared" si="10"/>
        <v>114.13929888106699</v>
      </c>
      <c r="H41">
        <f t="shared" si="10"/>
        <v>114.20493868593501</v>
      </c>
      <c r="I41">
        <f t="shared" si="10"/>
        <v>124.800366709903</v>
      </c>
      <c r="J41">
        <f t="shared" si="10"/>
        <v>127.70252290033301</v>
      </c>
      <c r="K41">
        <f t="shared" si="10"/>
        <v>118.46580591661299</v>
      </c>
      <c r="L41">
        <f t="shared" si="10"/>
        <v>99.934156409266691</v>
      </c>
      <c r="M41">
        <f t="shared" si="10"/>
        <v>100.243992626581</v>
      </c>
    </row>
    <row r="42" spans="1:13" x14ac:dyDescent="0.25">
      <c r="A42">
        <v>12</v>
      </c>
      <c r="B42">
        <f t="shared" ref="B42:M42" si="11">B14/10^6</f>
        <v>112.02922272532301</v>
      </c>
      <c r="C42">
        <f t="shared" si="11"/>
        <v>124.809813389607</v>
      </c>
      <c r="D42">
        <f t="shared" si="11"/>
        <v>132.298376800032</v>
      </c>
      <c r="E42">
        <f t="shared" si="11"/>
        <v>129.78020223323301</v>
      </c>
      <c r="F42">
        <f t="shared" si="11"/>
        <v>127.057917853419</v>
      </c>
      <c r="G42">
        <f t="shared" si="11"/>
        <v>119.36924530913299</v>
      </c>
      <c r="H42">
        <f t="shared" si="11"/>
        <v>120.27933721180599</v>
      </c>
      <c r="I42">
        <f t="shared" si="11"/>
        <v>130.670921653129</v>
      </c>
      <c r="J42">
        <f t="shared" si="11"/>
        <v>133.56797558213299</v>
      </c>
      <c r="K42">
        <f t="shared" si="11"/>
        <v>119.181408251645</v>
      </c>
      <c r="L42">
        <f t="shared" si="11"/>
        <v>98.110114968199994</v>
      </c>
      <c r="M42">
        <f t="shared" si="11"/>
        <v>106.941645439258</v>
      </c>
    </row>
    <row r="43" spans="1:13" x14ac:dyDescent="0.25">
      <c r="A43">
        <v>13</v>
      </c>
      <c r="B43">
        <f t="shared" ref="B43:M43" si="12">B15/10^6</f>
        <v>117.66708978077399</v>
      </c>
      <c r="C43">
        <f t="shared" si="12"/>
        <v>123.70404237739301</v>
      </c>
      <c r="D43">
        <f t="shared" si="12"/>
        <v>131.795471876645</v>
      </c>
      <c r="E43">
        <f t="shared" si="12"/>
        <v>129.8749110027</v>
      </c>
      <c r="F43">
        <f t="shared" si="12"/>
        <v>124.034315052935</v>
      </c>
      <c r="G43">
        <f t="shared" si="12"/>
        <v>117.3108133531</v>
      </c>
      <c r="H43">
        <f t="shared" si="12"/>
        <v>118.688792332452</v>
      </c>
      <c r="I43">
        <f t="shared" si="12"/>
        <v>129.33635563677402</v>
      </c>
      <c r="J43">
        <f t="shared" si="12"/>
        <v>130.24313508676701</v>
      </c>
      <c r="K43">
        <f t="shared" si="12"/>
        <v>115.47691008877399</v>
      </c>
      <c r="L43">
        <f t="shared" si="12"/>
        <v>90.317081418366698</v>
      </c>
      <c r="M43">
        <f t="shared" si="12"/>
        <v>106.02143285483899</v>
      </c>
    </row>
    <row r="44" spans="1:13" x14ac:dyDescent="0.25">
      <c r="A44">
        <v>14</v>
      </c>
      <c r="B44">
        <f t="shared" ref="B44:M44" si="13">B16/10^6</f>
        <v>105.454692871161</v>
      </c>
      <c r="C44">
        <f t="shared" si="13"/>
        <v>116.722895934821</v>
      </c>
      <c r="D44">
        <f t="shared" si="13"/>
        <v>122.01095998116099</v>
      </c>
      <c r="E44">
        <f t="shared" si="13"/>
        <v>120.38264544946701</v>
      </c>
      <c r="F44">
        <f t="shared" si="13"/>
        <v>112.284604440419</v>
      </c>
      <c r="G44">
        <f t="shared" si="13"/>
        <v>107.87159597439999</v>
      </c>
      <c r="H44">
        <f t="shared" si="13"/>
        <v>110.027138018645</v>
      </c>
      <c r="I44">
        <f t="shared" si="13"/>
        <v>119.42992287567701</v>
      </c>
      <c r="J44">
        <f t="shared" si="13"/>
        <v>118.9641943277</v>
      </c>
      <c r="K44">
        <f t="shared" si="13"/>
        <v>103.18409054174199</v>
      </c>
      <c r="L44">
        <f t="shared" si="13"/>
        <v>87.253333586566697</v>
      </c>
      <c r="M44">
        <f t="shared" si="13"/>
        <v>94.19540270138711</v>
      </c>
    </row>
    <row r="45" spans="1:13" x14ac:dyDescent="0.25">
      <c r="A45">
        <v>15</v>
      </c>
      <c r="B45">
        <f t="shared" ref="B45:M45" si="14">B17/10^6</f>
        <v>91.812547502709705</v>
      </c>
      <c r="C45">
        <f t="shared" si="14"/>
        <v>97.709175011464296</v>
      </c>
      <c r="D45">
        <f t="shared" si="14"/>
        <v>104.916096917581</v>
      </c>
      <c r="E45">
        <f t="shared" si="14"/>
        <v>101.22395945493301</v>
      </c>
      <c r="F45">
        <f t="shared" si="14"/>
        <v>91.732035754741901</v>
      </c>
      <c r="G45">
        <f t="shared" si="14"/>
        <v>91.347573731133295</v>
      </c>
      <c r="H45">
        <f t="shared" si="14"/>
        <v>93.738393278032305</v>
      </c>
      <c r="I45">
        <f t="shared" si="14"/>
        <v>101.158339883419</v>
      </c>
      <c r="J45">
        <f t="shared" si="14"/>
        <v>98.922019347733297</v>
      </c>
      <c r="K45">
        <f t="shared" si="14"/>
        <v>82.218506959677399</v>
      </c>
      <c r="L45">
        <f t="shared" si="14"/>
        <v>68.548755044400011</v>
      </c>
      <c r="M45">
        <f t="shared" si="14"/>
        <v>76.924668757645208</v>
      </c>
    </row>
    <row r="46" spans="1:13" x14ac:dyDescent="0.25">
      <c r="A46">
        <v>16</v>
      </c>
      <c r="B46">
        <f t="shared" ref="B46:M46" si="15">B18/10^6</f>
        <v>61.803557479580704</v>
      </c>
      <c r="C46">
        <f t="shared" si="15"/>
        <v>74.499423960571391</v>
      </c>
      <c r="D46">
        <f t="shared" si="15"/>
        <v>75.518668002387102</v>
      </c>
      <c r="E46">
        <f t="shared" si="15"/>
        <v>72.629634752000001</v>
      </c>
      <c r="F46">
        <f t="shared" si="15"/>
        <v>64.181648245580604</v>
      </c>
      <c r="G46">
        <f t="shared" si="15"/>
        <v>67.385307299466703</v>
      </c>
      <c r="H46">
        <f t="shared" si="15"/>
        <v>70.523301845451599</v>
      </c>
      <c r="I46">
        <f t="shared" si="15"/>
        <v>76.4045533478387</v>
      </c>
      <c r="J46">
        <f t="shared" si="15"/>
        <v>71.837876620466687</v>
      </c>
      <c r="K46">
        <f t="shared" si="15"/>
        <v>54.669549696806399</v>
      </c>
      <c r="L46">
        <f t="shared" si="15"/>
        <v>43.397905964466702</v>
      </c>
      <c r="M46">
        <f t="shared" si="15"/>
        <v>49.491966408161296</v>
      </c>
    </row>
    <row r="47" spans="1:13" x14ac:dyDescent="0.25">
      <c r="A47">
        <v>17</v>
      </c>
      <c r="B47">
        <f t="shared" ref="B47:M47" si="16">B19/10^6</f>
        <v>30.913803306612902</v>
      </c>
      <c r="C47">
        <f t="shared" si="16"/>
        <v>44.170963487678605</v>
      </c>
      <c r="D47">
        <f t="shared" si="16"/>
        <v>41.573128130709698</v>
      </c>
      <c r="E47">
        <f t="shared" si="16"/>
        <v>39.179973199966696</v>
      </c>
      <c r="F47">
        <f t="shared" si="16"/>
        <v>35.4081192231613</v>
      </c>
      <c r="G47">
        <f t="shared" si="16"/>
        <v>36.575641260466703</v>
      </c>
      <c r="H47">
        <f t="shared" si="16"/>
        <v>39.808049130677404</v>
      </c>
      <c r="I47">
        <f t="shared" si="16"/>
        <v>42.947591120967701</v>
      </c>
      <c r="J47">
        <f t="shared" si="16"/>
        <v>36.530211352166695</v>
      </c>
      <c r="K47">
        <f t="shared" si="16"/>
        <v>23.234075243967702</v>
      </c>
      <c r="L47">
        <f t="shared" si="16"/>
        <v>20.189045695366698</v>
      </c>
      <c r="M47">
        <f t="shared" si="16"/>
        <v>21.2224085482258</v>
      </c>
    </row>
    <row r="48" spans="1:13" x14ac:dyDescent="0.25">
      <c r="A48">
        <v>18</v>
      </c>
      <c r="B48">
        <f t="shared" ref="B48:M48" si="17">B20/10^6</f>
        <v>3.5573620549677401</v>
      </c>
      <c r="C48">
        <f t="shared" si="17"/>
        <v>12.2083910035714</v>
      </c>
      <c r="D48">
        <f t="shared" si="17"/>
        <v>12.6816282553871</v>
      </c>
      <c r="E48">
        <f t="shared" si="17"/>
        <v>11.640400044933301</v>
      </c>
      <c r="F48">
        <f t="shared" si="17"/>
        <v>12.8556040303871</v>
      </c>
      <c r="G48">
        <f t="shared" si="17"/>
        <v>9.5089005462666698</v>
      </c>
      <c r="H48">
        <f t="shared" si="17"/>
        <v>11.2311623233226</v>
      </c>
      <c r="I48">
        <f t="shared" si="17"/>
        <v>11.946907799354799</v>
      </c>
      <c r="J48">
        <f t="shared" si="17"/>
        <v>8.4705978537333291</v>
      </c>
      <c r="K48">
        <f t="shared" si="17"/>
        <v>3.24576326958065</v>
      </c>
      <c r="L48">
        <f t="shared" si="17"/>
        <v>0</v>
      </c>
      <c r="M48">
        <f t="shared" si="17"/>
        <v>0</v>
      </c>
    </row>
    <row r="49" spans="1:13" x14ac:dyDescent="0.25">
      <c r="A49">
        <v>19</v>
      </c>
      <c r="B49">
        <f t="shared" ref="B49:M49" si="18">B21/10^6</f>
        <v>0</v>
      </c>
      <c r="C49">
        <f t="shared" si="18"/>
        <v>0</v>
      </c>
      <c r="D49">
        <f t="shared" si="18"/>
        <v>0</v>
      </c>
      <c r="E49">
        <f t="shared" si="18"/>
        <v>2.4235379648333297</v>
      </c>
      <c r="F49">
        <f t="shared" si="18"/>
        <v>4.9141808381935501</v>
      </c>
      <c r="G49">
        <f t="shared" si="18"/>
        <v>3.9634676487333298</v>
      </c>
      <c r="H49">
        <f t="shared" si="18"/>
        <v>4.1153396981290298</v>
      </c>
      <c r="I49">
        <f t="shared" si="18"/>
        <v>4.16685637480645</v>
      </c>
      <c r="J49">
        <f t="shared" si="18"/>
        <v>0</v>
      </c>
      <c r="K49">
        <f t="shared" si="18"/>
        <v>0</v>
      </c>
      <c r="L49">
        <f t="shared" si="18"/>
        <v>0</v>
      </c>
      <c r="M49">
        <f t="shared" si="18"/>
        <v>0</v>
      </c>
    </row>
    <row r="50" spans="1:13" x14ac:dyDescent="0.25">
      <c r="A50">
        <v>20</v>
      </c>
      <c r="B50">
        <f t="shared" ref="B50:M50" si="19">B22/10^6</f>
        <v>0</v>
      </c>
      <c r="C50">
        <f t="shared" si="19"/>
        <v>0</v>
      </c>
      <c r="D50">
        <f t="shared" si="19"/>
        <v>0</v>
      </c>
      <c r="E50">
        <f t="shared" si="19"/>
        <v>0</v>
      </c>
      <c r="F50">
        <f t="shared" si="19"/>
        <v>0</v>
      </c>
      <c r="G50">
        <f t="shared" si="19"/>
        <v>0</v>
      </c>
      <c r="H50">
        <f t="shared" si="19"/>
        <v>0</v>
      </c>
      <c r="I50">
        <f t="shared" si="19"/>
        <v>0</v>
      </c>
      <c r="J50">
        <f t="shared" si="19"/>
        <v>0</v>
      </c>
      <c r="K50">
        <f t="shared" si="19"/>
        <v>0</v>
      </c>
      <c r="L50">
        <f t="shared" si="19"/>
        <v>0</v>
      </c>
      <c r="M50">
        <f t="shared" si="19"/>
        <v>0</v>
      </c>
    </row>
    <row r="51" spans="1:13" x14ac:dyDescent="0.25">
      <c r="A51">
        <v>21</v>
      </c>
      <c r="B51">
        <f t="shared" ref="B51:M51" si="20">B23/10^6</f>
        <v>0</v>
      </c>
      <c r="C51">
        <f t="shared" si="20"/>
        <v>0</v>
      </c>
      <c r="D51">
        <f t="shared" si="20"/>
        <v>0</v>
      </c>
      <c r="E51">
        <f t="shared" si="20"/>
        <v>0</v>
      </c>
      <c r="F51">
        <f t="shared" si="20"/>
        <v>0</v>
      </c>
      <c r="G51">
        <f t="shared" si="20"/>
        <v>0</v>
      </c>
      <c r="H51">
        <f t="shared" si="20"/>
        <v>0</v>
      </c>
      <c r="I51">
        <f t="shared" si="20"/>
        <v>0</v>
      </c>
      <c r="J51">
        <f t="shared" si="20"/>
        <v>0</v>
      </c>
      <c r="K51">
        <f t="shared" si="20"/>
        <v>0</v>
      </c>
      <c r="L51">
        <f t="shared" si="20"/>
        <v>0</v>
      </c>
      <c r="M51">
        <f t="shared" si="20"/>
        <v>0</v>
      </c>
    </row>
    <row r="52" spans="1:13" x14ac:dyDescent="0.25">
      <c r="A52">
        <v>22</v>
      </c>
      <c r="B52">
        <f t="shared" ref="B52:M52" si="21">B24/10^6</f>
        <v>0</v>
      </c>
      <c r="C52">
        <f t="shared" si="21"/>
        <v>0</v>
      </c>
      <c r="D52">
        <f t="shared" si="21"/>
        <v>0</v>
      </c>
      <c r="E52">
        <f t="shared" si="21"/>
        <v>0</v>
      </c>
      <c r="F52">
        <f t="shared" si="21"/>
        <v>0</v>
      </c>
      <c r="G52">
        <f t="shared" si="21"/>
        <v>0</v>
      </c>
      <c r="H52">
        <f t="shared" si="21"/>
        <v>0</v>
      </c>
      <c r="I52">
        <f t="shared" si="21"/>
        <v>0</v>
      </c>
      <c r="J52">
        <f t="shared" si="21"/>
        <v>0</v>
      </c>
      <c r="K52">
        <f t="shared" si="21"/>
        <v>0</v>
      </c>
      <c r="L52">
        <f t="shared" si="21"/>
        <v>0</v>
      </c>
      <c r="M52">
        <f t="shared" si="21"/>
        <v>0</v>
      </c>
    </row>
    <row r="53" spans="1:13" x14ac:dyDescent="0.25">
      <c r="A53">
        <v>23</v>
      </c>
      <c r="B53">
        <f t="shared" ref="B53:M53" si="22">B25/10^6</f>
        <v>0</v>
      </c>
      <c r="C53">
        <f t="shared" si="22"/>
        <v>0</v>
      </c>
      <c r="D53">
        <f t="shared" si="22"/>
        <v>0</v>
      </c>
      <c r="E53">
        <f t="shared" si="22"/>
        <v>0</v>
      </c>
      <c r="F53">
        <f t="shared" si="22"/>
        <v>0</v>
      </c>
      <c r="G53">
        <f t="shared" si="22"/>
        <v>0</v>
      </c>
      <c r="H53">
        <f t="shared" si="22"/>
        <v>0</v>
      </c>
      <c r="I53">
        <f t="shared" si="22"/>
        <v>0</v>
      </c>
      <c r="J53">
        <f t="shared" si="22"/>
        <v>0</v>
      </c>
      <c r="K53">
        <f t="shared" si="22"/>
        <v>0</v>
      </c>
      <c r="L53">
        <f t="shared" si="22"/>
        <v>0</v>
      </c>
      <c r="M53">
        <f t="shared" si="22"/>
        <v>0</v>
      </c>
    </row>
    <row r="54" spans="1:13" x14ac:dyDescent="0.25">
      <c r="A54">
        <v>24</v>
      </c>
      <c r="B54">
        <f t="shared" ref="B54:M54" si="23">B26/10^6</f>
        <v>0</v>
      </c>
      <c r="C54">
        <f t="shared" si="23"/>
        <v>0</v>
      </c>
      <c r="D54">
        <f t="shared" si="23"/>
        <v>0</v>
      </c>
      <c r="E54">
        <f t="shared" si="23"/>
        <v>0</v>
      </c>
      <c r="F54">
        <f t="shared" si="23"/>
        <v>0</v>
      </c>
      <c r="G54">
        <f t="shared" si="23"/>
        <v>0</v>
      </c>
      <c r="H54">
        <f t="shared" si="23"/>
        <v>0</v>
      </c>
      <c r="I54">
        <f t="shared" si="23"/>
        <v>0</v>
      </c>
      <c r="J54">
        <f t="shared" si="23"/>
        <v>0</v>
      </c>
      <c r="K54">
        <f t="shared" si="23"/>
        <v>0</v>
      </c>
      <c r="L54">
        <f t="shared" si="23"/>
        <v>0</v>
      </c>
      <c r="M54">
        <f t="shared" si="23"/>
        <v>0</v>
      </c>
    </row>
  </sheetData>
  <mergeCells count="2">
    <mergeCell ref="F29:G29"/>
    <mergeCell ref="F1:G1"/>
  </mergeCells>
  <phoneticPr fontId="10" type="noConversion"/>
  <pageMargins left="0.7" right="0.7" top="0.75" bottom="0.75" header="0.3" footer="0.3"/>
  <pageSetup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9DEC1-AF35-41B2-B86A-60BC863D9E09}">
  <dimension ref="A1:AB53"/>
  <sheetViews>
    <sheetView topLeftCell="K40" workbookViewId="0">
      <selection activeCell="R58" sqref="R58"/>
    </sheetView>
  </sheetViews>
  <sheetFormatPr defaultRowHeight="15" x14ac:dyDescent="0.25"/>
  <cols>
    <col min="7" max="7" width="11" bestFit="1" customWidth="1"/>
  </cols>
  <sheetData>
    <row r="1" spans="1:28" x14ac:dyDescent="0.25">
      <c r="F1" s="78" t="s">
        <v>136</v>
      </c>
      <c r="G1" s="78"/>
    </row>
    <row r="2" spans="1:28" x14ac:dyDescent="0.25">
      <c r="A2" t="s">
        <v>123</v>
      </c>
      <c r="B2" t="s">
        <v>122</v>
      </c>
      <c r="C2" t="s">
        <v>124</v>
      </c>
      <c r="D2" t="s">
        <v>125</v>
      </c>
      <c r="E2" t="s">
        <v>126</v>
      </c>
      <c r="F2" t="s">
        <v>127</v>
      </c>
      <c r="G2" t="s">
        <v>128</v>
      </c>
      <c r="H2" t="s">
        <v>129</v>
      </c>
      <c r="I2" t="s">
        <v>130</v>
      </c>
      <c r="J2" t="s">
        <v>131</v>
      </c>
      <c r="K2" t="s">
        <v>132</v>
      </c>
      <c r="L2" t="s">
        <v>133</v>
      </c>
      <c r="M2" t="s">
        <v>134</v>
      </c>
      <c r="V2" s="77" t="s">
        <v>152</v>
      </c>
      <c r="W2" s="77"/>
    </row>
    <row r="3" spans="1:28" x14ac:dyDescent="0.25">
      <c r="A3">
        <v>1</v>
      </c>
      <c r="B3">
        <f>Q3+Q28</f>
        <v>0</v>
      </c>
      <c r="C3">
        <f t="shared" ref="C3:L3" si="0">R3+R28</f>
        <v>0</v>
      </c>
      <c r="D3">
        <f t="shared" si="0"/>
        <v>0</v>
      </c>
      <c r="E3">
        <f t="shared" si="0"/>
        <v>0</v>
      </c>
      <c r="F3">
        <f t="shared" si="0"/>
        <v>0</v>
      </c>
      <c r="G3">
        <f t="shared" si="0"/>
        <v>0</v>
      </c>
      <c r="H3">
        <f t="shared" si="0"/>
        <v>0</v>
      </c>
      <c r="I3">
        <f t="shared" si="0"/>
        <v>0</v>
      </c>
      <c r="J3">
        <f t="shared" si="0"/>
        <v>0</v>
      </c>
      <c r="K3">
        <f t="shared" si="0"/>
        <v>0</v>
      </c>
      <c r="L3">
        <f t="shared" si="0"/>
        <v>0</v>
      </c>
      <c r="M3">
        <f>AB3+AB28</f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</row>
    <row r="4" spans="1:28" x14ac:dyDescent="0.25">
      <c r="A4">
        <v>2</v>
      </c>
      <c r="B4">
        <f t="shared" ref="B4:B26" si="1">Q4+Q29</f>
        <v>0</v>
      </c>
      <c r="C4">
        <f t="shared" ref="C4:C26" si="2">R4+R29</f>
        <v>0</v>
      </c>
      <c r="D4">
        <f t="shared" ref="D4:D26" si="3">S4+S29</f>
        <v>0</v>
      </c>
      <c r="E4">
        <f t="shared" ref="E4:E26" si="4">T4+T29</f>
        <v>0</v>
      </c>
      <c r="F4">
        <f t="shared" ref="F4:F26" si="5">U4+U29</f>
        <v>0</v>
      </c>
      <c r="G4">
        <f t="shared" ref="G4:G26" si="6">V4+V29</f>
        <v>0</v>
      </c>
      <c r="H4">
        <f t="shared" ref="H4:H26" si="7">W4+W29</f>
        <v>0</v>
      </c>
      <c r="I4">
        <f t="shared" ref="I4:I26" si="8">X4+X29</f>
        <v>0</v>
      </c>
      <c r="J4">
        <f t="shared" ref="J4:J26" si="9">Y4+Y29</f>
        <v>0</v>
      </c>
      <c r="K4">
        <f t="shared" ref="K4:K26" si="10">Z4+Z29</f>
        <v>0</v>
      </c>
      <c r="L4">
        <f t="shared" ref="L4:M26" si="11">AA4+AA29</f>
        <v>0</v>
      </c>
      <c r="M4">
        <f t="shared" si="11"/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</row>
    <row r="5" spans="1:28" x14ac:dyDescent="0.25">
      <c r="A5">
        <v>3</v>
      </c>
      <c r="B5">
        <f t="shared" si="1"/>
        <v>0</v>
      </c>
      <c r="C5">
        <f t="shared" si="2"/>
        <v>0</v>
      </c>
      <c r="D5">
        <f t="shared" si="3"/>
        <v>0</v>
      </c>
      <c r="E5">
        <f t="shared" si="4"/>
        <v>0</v>
      </c>
      <c r="F5">
        <f t="shared" si="5"/>
        <v>0</v>
      </c>
      <c r="G5">
        <f t="shared" si="6"/>
        <v>0</v>
      </c>
      <c r="H5">
        <f t="shared" si="7"/>
        <v>0</v>
      </c>
      <c r="I5">
        <f t="shared" si="8"/>
        <v>0</v>
      </c>
      <c r="J5">
        <f t="shared" si="9"/>
        <v>0</v>
      </c>
      <c r="K5">
        <f t="shared" si="10"/>
        <v>0</v>
      </c>
      <c r="L5">
        <f t="shared" si="11"/>
        <v>0</v>
      </c>
      <c r="M5">
        <f t="shared" si="11"/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</row>
    <row r="6" spans="1:28" x14ac:dyDescent="0.25">
      <c r="A6">
        <v>4</v>
      </c>
      <c r="B6">
        <f t="shared" si="1"/>
        <v>0</v>
      </c>
      <c r="C6">
        <f t="shared" si="2"/>
        <v>0</v>
      </c>
      <c r="D6">
        <f t="shared" si="3"/>
        <v>0</v>
      </c>
      <c r="E6">
        <f t="shared" si="4"/>
        <v>0</v>
      </c>
      <c r="F6">
        <f t="shared" si="5"/>
        <v>0</v>
      </c>
      <c r="G6">
        <f t="shared" si="6"/>
        <v>0</v>
      </c>
      <c r="H6">
        <f t="shared" si="7"/>
        <v>0</v>
      </c>
      <c r="I6">
        <f t="shared" si="8"/>
        <v>0</v>
      </c>
      <c r="J6">
        <f t="shared" si="9"/>
        <v>0</v>
      </c>
      <c r="K6">
        <f t="shared" si="10"/>
        <v>0</v>
      </c>
      <c r="L6">
        <f t="shared" si="11"/>
        <v>0</v>
      </c>
      <c r="M6">
        <f t="shared" si="11"/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</row>
    <row r="7" spans="1:28" x14ac:dyDescent="0.25">
      <c r="A7">
        <v>5</v>
      </c>
      <c r="B7">
        <f t="shared" si="1"/>
        <v>0</v>
      </c>
      <c r="C7">
        <f t="shared" si="2"/>
        <v>0</v>
      </c>
      <c r="D7">
        <f t="shared" si="3"/>
        <v>0</v>
      </c>
      <c r="E7">
        <f t="shared" si="4"/>
        <v>0</v>
      </c>
      <c r="F7">
        <f t="shared" si="5"/>
        <v>0</v>
      </c>
      <c r="G7">
        <f t="shared" si="6"/>
        <v>0</v>
      </c>
      <c r="H7">
        <f t="shared" si="7"/>
        <v>0</v>
      </c>
      <c r="I7">
        <f t="shared" si="8"/>
        <v>0</v>
      </c>
      <c r="J7">
        <f t="shared" si="9"/>
        <v>0</v>
      </c>
      <c r="K7">
        <f t="shared" si="10"/>
        <v>0</v>
      </c>
      <c r="L7">
        <f t="shared" si="11"/>
        <v>0</v>
      </c>
      <c r="M7">
        <f t="shared" si="11"/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</row>
    <row r="8" spans="1:28" x14ac:dyDescent="0.25">
      <c r="A8">
        <v>6</v>
      </c>
      <c r="B8">
        <f t="shared" si="1"/>
        <v>0</v>
      </c>
      <c r="C8">
        <f t="shared" si="2"/>
        <v>0</v>
      </c>
      <c r="D8">
        <f t="shared" si="3"/>
        <v>0</v>
      </c>
      <c r="E8">
        <f t="shared" si="4"/>
        <v>0</v>
      </c>
      <c r="F8">
        <f t="shared" si="5"/>
        <v>0</v>
      </c>
      <c r="G8">
        <f t="shared" si="6"/>
        <v>0</v>
      </c>
      <c r="H8">
        <f t="shared" si="7"/>
        <v>0</v>
      </c>
      <c r="I8">
        <f t="shared" si="8"/>
        <v>0</v>
      </c>
      <c r="J8">
        <f t="shared" si="9"/>
        <v>0</v>
      </c>
      <c r="K8">
        <f t="shared" si="10"/>
        <v>0</v>
      </c>
      <c r="L8">
        <f t="shared" si="11"/>
        <v>0</v>
      </c>
      <c r="M8">
        <f t="shared" si="11"/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</row>
    <row r="9" spans="1:28" x14ac:dyDescent="0.25">
      <c r="A9">
        <v>7</v>
      </c>
      <c r="B9">
        <f t="shared" si="1"/>
        <v>0</v>
      </c>
      <c r="C9">
        <f t="shared" si="2"/>
        <v>0</v>
      </c>
      <c r="D9">
        <f t="shared" si="3"/>
        <v>0</v>
      </c>
      <c r="E9">
        <f t="shared" si="4"/>
        <v>4475148.4974629125</v>
      </c>
      <c r="F9">
        <f t="shared" si="5"/>
        <v>8001294.2134072613</v>
      </c>
      <c r="G9">
        <f>V9+V34</f>
        <v>10526793.864566699</v>
      </c>
      <c r="H9">
        <f t="shared" si="7"/>
        <v>7010830.0351935513</v>
      </c>
      <c r="I9">
        <f t="shared" si="8"/>
        <v>7588068.1685483847</v>
      </c>
      <c r="J9">
        <f t="shared" si="9"/>
        <v>2162124.3774584965</v>
      </c>
      <c r="K9">
        <f t="shared" si="10"/>
        <v>0</v>
      </c>
      <c r="L9">
        <f t="shared" si="11"/>
        <v>0</v>
      </c>
      <c r="M9">
        <f t="shared" si="11"/>
        <v>0</v>
      </c>
      <c r="Q9">
        <v>0</v>
      </c>
      <c r="R9">
        <v>0</v>
      </c>
      <c r="S9">
        <v>0</v>
      </c>
      <c r="T9">
        <v>4286068.4825295797</v>
      </c>
      <c r="U9">
        <v>7659333.3972782297</v>
      </c>
      <c r="V9">
        <v>10030996.955166699</v>
      </c>
      <c r="W9">
        <v>6688274.77370968</v>
      </c>
      <c r="X9">
        <v>7251741.8566129003</v>
      </c>
      <c r="Y9">
        <v>2076867.37869183</v>
      </c>
      <c r="Z9">
        <v>0</v>
      </c>
      <c r="AA9">
        <v>0</v>
      </c>
      <c r="AB9">
        <v>0</v>
      </c>
    </row>
    <row r="10" spans="1:28" x14ac:dyDescent="0.25">
      <c r="A10">
        <v>8</v>
      </c>
      <c r="B10">
        <f t="shared" si="1"/>
        <v>11926.683467177469</v>
      </c>
      <c r="C10">
        <f t="shared" si="2"/>
        <v>5367608.7617396433</v>
      </c>
      <c r="D10">
        <f t="shared" si="3"/>
        <v>18440627.455241945</v>
      </c>
      <c r="E10">
        <f t="shared" si="4"/>
        <v>33119274.939183298</v>
      </c>
      <c r="F10">
        <f t="shared" si="5"/>
        <v>34911531.158032298</v>
      </c>
      <c r="G10">
        <f t="shared" si="6"/>
        <v>39371976.569966629</v>
      </c>
      <c r="H10">
        <f t="shared" si="7"/>
        <v>33871153.225612856</v>
      </c>
      <c r="I10">
        <f t="shared" si="8"/>
        <v>39736342.48158063</v>
      </c>
      <c r="J10">
        <f t="shared" si="9"/>
        <v>42044502.495699972</v>
      </c>
      <c r="K10">
        <f t="shared" si="10"/>
        <v>30979387.594298419</v>
      </c>
      <c r="L10">
        <f t="shared" si="11"/>
        <v>15991984.851772901</v>
      </c>
      <c r="M10">
        <f t="shared" si="11"/>
        <v>2122763.0704998383</v>
      </c>
      <c r="Q10">
        <v>11419.952983306501</v>
      </c>
      <c r="R10">
        <v>5186641.4836325003</v>
      </c>
      <c r="S10">
        <v>17768298.9776613</v>
      </c>
      <c r="T10">
        <v>31831122.504583299</v>
      </c>
      <c r="U10">
        <v>33503143.414032299</v>
      </c>
      <c r="V10">
        <v>37737401.899333298</v>
      </c>
      <c r="W10">
        <v>32481247.9043548</v>
      </c>
      <c r="X10">
        <v>38175135.543064497</v>
      </c>
      <c r="Y10">
        <v>40493434.558833301</v>
      </c>
      <c r="Z10">
        <v>29899574.2360081</v>
      </c>
      <c r="AA10">
        <v>15456256.9925729</v>
      </c>
      <c r="AB10">
        <v>2055790.38330629</v>
      </c>
    </row>
    <row r="11" spans="1:28" x14ac:dyDescent="0.25">
      <c r="A11">
        <v>9</v>
      </c>
      <c r="B11">
        <f t="shared" si="1"/>
        <v>34536244.653391153</v>
      </c>
      <c r="C11">
        <f t="shared" si="2"/>
        <v>45859625.686660729</v>
      </c>
      <c r="D11">
        <f t="shared" si="3"/>
        <v>56280661.596322604</v>
      </c>
      <c r="E11">
        <f t="shared" si="4"/>
        <v>65611699.205499999</v>
      </c>
      <c r="F11">
        <f t="shared" si="5"/>
        <v>64843673.392677471</v>
      </c>
      <c r="G11">
        <f t="shared" si="6"/>
        <v>69543403.593166605</v>
      </c>
      <c r="H11">
        <f t="shared" si="7"/>
        <v>64865077.83083868</v>
      </c>
      <c r="I11">
        <f t="shared" si="8"/>
        <v>73714502.284709632</v>
      </c>
      <c r="J11">
        <f t="shared" si="9"/>
        <v>78579404.132533327</v>
      </c>
      <c r="K11">
        <f t="shared" si="10"/>
        <v>66068608.3043065</v>
      </c>
      <c r="L11">
        <f t="shared" si="11"/>
        <v>51633036.330983296</v>
      </c>
      <c r="M11">
        <f t="shared" si="11"/>
        <v>38911318.965895198</v>
      </c>
      <c r="Q11">
        <v>33368872.1788105</v>
      </c>
      <c r="R11">
        <v>44256000.638839297</v>
      </c>
      <c r="S11">
        <v>54216981.570322603</v>
      </c>
      <c r="T11">
        <v>63112297.909999996</v>
      </c>
      <c r="U11">
        <v>62310272.8274194</v>
      </c>
      <c r="V11">
        <v>66785480.370666601</v>
      </c>
      <c r="W11">
        <v>62322940.084516101</v>
      </c>
      <c r="X11">
        <v>70904135.884193495</v>
      </c>
      <c r="Y11">
        <v>75701450.187999994</v>
      </c>
      <c r="Z11">
        <v>63735281.4616936</v>
      </c>
      <c r="AA11">
        <v>49851010.772583298</v>
      </c>
      <c r="AB11">
        <v>37602015.480282299</v>
      </c>
    </row>
    <row r="12" spans="1:28" x14ac:dyDescent="0.25">
      <c r="A12">
        <v>10</v>
      </c>
      <c r="B12">
        <f t="shared" si="1"/>
        <v>68398551.59877421</v>
      </c>
      <c r="C12">
        <f t="shared" si="2"/>
        <v>82104781.362178534</v>
      </c>
      <c r="D12">
        <f t="shared" si="3"/>
        <v>87228424.481193572</v>
      </c>
      <c r="E12">
        <f t="shared" si="4"/>
        <v>91295787.491700038</v>
      </c>
      <c r="F12">
        <f t="shared" si="5"/>
        <v>89517839.247096747</v>
      </c>
      <c r="G12">
        <f t="shared" si="6"/>
        <v>91438045.771133304</v>
      </c>
      <c r="H12">
        <f t="shared" si="7"/>
        <v>89253212.283032224</v>
      </c>
      <c r="I12">
        <f t="shared" si="8"/>
        <v>98423947.231387123</v>
      </c>
      <c r="J12">
        <f t="shared" si="9"/>
        <v>102741765.17436668</v>
      </c>
      <c r="K12">
        <f t="shared" si="10"/>
        <v>88764513.550000042</v>
      </c>
      <c r="L12">
        <f t="shared" si="11"/>
        <v>75929507.237966701</v>
      </c>
      <c r="M12">
        <f t="shared" si="11"/>
        <v>72961485.373709664</v>
      </c>
      <c r="Q12">
        <v>66038881.473548397</v>
      </c>
      <c r="R12">
        <v>79209610.876071393</v>
      </c>
      <c r="S12">
        <v>84046596.611935496</v>
      </c>
      <c r="T12">
        <v>87867310.532166705</v>
      </c>
      <c r="U12">
        <v>86090681.904516101</v>
      </c>
      <c r="V12">
        <v>87896791.6573333</v>
      </c>
      <c r="W12">
        <v>85844668.556128994</v>
      </c>
      <c r="X12">
        <v>94735809.290322602</v>
      </c>
      <c r="Y12">
        <v>99009174.040000007</v>
      </c>
      <c r="Z12">
        <v>85628137.379032299</v>
      </c>
      <c r="AA12">
        <v>73284110.676666707</v>
      </c>
      <c r="AB12">
        <v>70462965.644677401</v>
      </c>
    </row>
    <row r="13" spans="1:28" x14ac:dyDescent="0.25">
      <c r="A13">
        <v>11</v>
      </c>
      <c r="B13">
        <f t="shared" si="1"/>
        <v>93932788.990451649</v>
      </c>
      <c r="C13">
        <f t="shared" si="2"/>
        <v>105627936.73167886</v>
      </c>
      <c r="D13">
        <f t="shared" si="3"/>
        <v>108660985.17496754</v>
      </c>
      <c r="E13">
        <f t="shared" si="4"/>
        <v>106367260.90656634</v>
      </c>
      <c r="F13">
        <f t="shared" si="5"/>
        <v>106456298.41796798</v>
      </c>
      <c r="G13">
        <f t="shared" si="6"/>
        <v>103395755.55106667</v>
      </c>
      <c r="H13">
        <f t="shared" si="7"/>
        <v>103449511.99303229</v>
      </c>
      <c r="I13">
        <f t="shared" si="8"/>
        <v>113040506.79248348</v>
      </c>
      <c r="J13">
        <f t="shared" si="9"/>
        <v>115658653.60833299</v>
      </c>
      <c r="K13">
        <f t="shared" si="10"/>
        <v>107283527.53241947</v>
      </c>
      <c r="L13">
        <f t="shared" si="11"/>
        <v>90498233.835266709</v>
      </c>
      <c r="M13">
        <f t="shared" si="11"/>
        <v>90775090.13053219</v>
      </c>
      <c r="Q13">
        <v>90674888.673709705</v>
      </c>
      <c r="R13">
        <v>101905126.354286</v>
      </c>
      <c r="S13">
        <v>104725679.376774</v>
      </c>
      <c r="T13">
        <v>102411745.36533301</v>
      </c>
      <c r="U13">
        <v>102433349.057097</v>
      </c>
      <c r="V13">
        <v>99446644.670000002</v>
      </c>
      <c r="W13">
        <v>99556641.952258095</v>
      </c>
      <c r="X13">
        <v>108854087.953548</v>
      </c>
      <c r="Y13">
        <v>111482995.24133299</v>
      </c>
      <c r="Z13">
        <v>103507756.32548399</v>
      </c>
      <c r="AA13">
        <v>87342770.492666706</v>
      </c>
      <c r="AB13">
        <v>87648046.181370899</v>
      </c>
    </row>
    <row r="14" spans="1:28" x14ac:dyDescent="0.25">
      <c r="A14">
        <v>12</v>
      </c>
      <c r="B14">
        <f t="shared" si="1"/>
        <v>101449570.98870972</v>
      </c>
      <c r="C14">
        <f t="shared" si="2"/>
        <v>113028616.155679</v>
      </c>
      <c r="D14">
        <f t="shared" si="3"/>
        <v>119819390.58616088</v>
      </c>
      <c r="E14">
        <f t="shared" si="4"/>
        <v>117549556.41623333</v>
      </c>
      <c r="F14">
        <f t="shared" si="5"/>
        <v>115091034.51277429</v>
      </c>
      <c r="G14">
        <f t="shared" si="6"/>
        <v>108131116.953133</v>
      </c>
      <c r="H14">
        <f t="shared" si="7"/>
        <v>108948969.42406468</v>
      </c>
      <c r="I14">
        <f t="shared" si="8"/>
        <v>118355271.45248398</v>
      </c>
      <c r="J14">
        <f t="shared" si="9"/>
        <v>120968991.834133</v>
      </c>
      <c r="K14">
        <f t="shared" si="10"/>
        <v>107930468.28535503</v>
      </c>
      <c r="L14">
        <f t="shared" si="11"/>
        <v>88846552.088200063</v>
      </c>
      <c r="M14">
        <f t="shared" si="11"/>
        <v>96840353.517967746</v>
      </c>
      <c r="Q14">
        <v>97929596.844032302</v>
      </c>
      <c r="R14">
        <v>109051594.90892901</v>
      </c>
      <c r="S14">
        <v>115510615.97967701</v>
      </c>
      <c r="T14">
        <v>113211875.383</v>
      </c>
      <c r="U14">
        <v>110770381.691613</v>
      </c>
      <c r="V14">
        <v>104024726.577333</v>
      </c>
      <c r="W14">
        <v>104878532.599355</v>
      </c>
      <c r="X14">
        <v>113998710.831613</v>
      </c>
      <c r="Y14">
        <v>116621362.385333</v>
      </c>
      <c r="Z14">
        <v>104143316.098226</v>
      </c>
      <c r="AA14">
        <v>85747338.453333393</v>
      </c>
      <c r="AB14">
        <v>93501702.143225804</v>
      </c>
    </row>
    <row r="15" spans="1:28" x14ac:dyDescent="0.25">
      <c r="A15">
        <v>13</v>
      </c>
      <c r="B15">
        <f t="shared" si="1"/>
        <v>106553565.34577419</v>
      </c>
      <c r="C15">
        <f t="shared" si="2"/>
        <v>112026480.59560743</v>
      </c>
      <c r="D15">
        <f t="shared" si="3"/>
        <v>119362610.40922542</v>
      </c>
      <c r="E15">
        <f t="shared" si="4"/>
        <v>117634575.21970034</v>
      </c>
      <c r="F15">
        <f t="shared" si="5"/>
        <v>112351830.9342256</v>
      </c>
      <c r="G15">
        <f t="shared" si="6"/>
        <v>106266412.06310032</v>
      </c>
      <c r="H15">
        <f t="shared" si="7"/>
        <v>107507549.67503187</v>
      </c>
      <c r="I15">
        <f t="shared" si="8"/>
        <v>117145896.79483901</v>
      </c>
      <c r="J15">
        <f t="shared" si="9"/>
        <v>117957093.78676668</v>
      </c>
      <c r="K15">
        <f t="shared" si="10"/>
        <v>104574649.22619393</v>
      </c>
      <c r="L15">
        <f t="shared" si="11"/>
        <v>81789657.363866732</v>
      </c>
      <c r="M15">
        <f t="shared" si="11"/>
        <v>96005950.268387064</v>
      </c>
      <c r="Q15">
        <v>102871341.565</v>
      </c>
      <c r="R15">
        <v>108092302.646786</v>
      </c>
      <c r="S15">
        <v>115083666.403548</v>
      </c>
      <c r="T15">
        <v>113301569.683667</v>
      </c>
      <c r="U15">
        <v>108137865.816774</v>
      </c>
      <c r="V15">
        <v>102231509.37666699</v>
      </c>
      <c r="W15">
        <v>103498169.213548</v>
      </c>
      <c r="X15">
        <v>112839888.254839</v>
      </c>
      <c r="Y15">
        <v>113724638.7</v>
      </c>
      <c r="Z15">
        <v>100915799.266452</v>
      </c>
      <c r="AA15">
        <v>78933335.478833407</v>
      </c>
      <c r="AB15">
        <v>92707415.736129001</v>
      </c>
    </row>
    <row r="16" spans="1:28" x14ac:dyDescent="0.25">
      <c r="A16">
        <v>14</v>
      </c>
      <c r="B16">
        <f t="shared" si="1"/>
        <v>95493881.736483812</v>
      </c>
      <c r="C16">
        <f t="shared" si="2"/>
        <v>105703661.56303599</v>
      </c>
      <c r="D16">
        <f t="shared" si="3"/>
        <v>110501875.15890306</v>
      </c>
      <c r="E16">
        <f t="shared" si="4"/>
        <v>109038246.68896666</v>
      </c>
      <c r="F16">
        <f t="shared" si="5"/>
        <v>101710924.1259032</v>
      </c>
      <c r="G16">
        <f t="shared" si="6"/>
        <v>97717945.402400017</v>
      </c>
      <c r="H16">
        <f t="shared" si="7"/>
        <v>99663890.469612867</v>
      </c>
      <c r="I16">
        <f t="shared" si="8"/>
        <v>108174598.56083894</v>
      </c>
      <c r="J16">
        <f t="shared" si="9"/>
        <v>107742652.74969967</v>
      </c>
      <c r="K16">
        <f t="shared" si="10"/>
        <v>93441683.023999959</v>
      </c>
      <c r="L16">
        <f t="shared" si="11"/>
        <v>79013146.007566661</v>
      </c>
      <c r="M16">
        <f t="shared" si="11"/>
        <v>85294883.780419394</v>
      </c>
      <c r="Q16">
        <v>92201354.349193498</v>
      </c>
      <c r="R16">
        <v>101998554.056786</v>
      </c>
      <c r="S16">
        <v>106532810.790645</v>
      </c>
      <c r="T16">
        <v>105008409.0395</v>
      </c>
      <c r="U16">
        <v>97874322.911290303</v>
      </c>
      <c r="V16">
        <v>93986355.294666693</v>
      </c>
      <c r="W16">
        <v>95926470.902580604</v>
      </c>
      <c r="X16">
        <v>104183899.42709699</v>
      </c>
      <c r="Y16">
        <v>103871192.555333</v>
      </c>
      <c r="Z16">
        <v>90179720.869354799</v>
      </c>
      <c r="AA16">
        <v>76274556.820999995</v>
      </c>
      <c r="AB16">
        <v>82386854.627419397</v>
      </c>
    </row>
    <row r="17" spans="1:28" x14ac:dyDescent="0.25">
      <c r="A17">
        <v>15</v>
      </c>
      <c r="B17">
        <f t="shared" si="1"/>
        <v>83138376.366580665</v>
      </c>
      <c r="C17">
        <f t="shared" si="2"/>
        <v>88483420.881107196</v>
      </c>
      <c r="D17">
        <f t="shared" si="3"/>
        <v>95020609.958870977</v>
      </c>
      <c r="E17">
        <f t="shared" si="4"/>
        <v>91688567.380933374</v>
      </c>
      <c r="F17">
        <f t="shared" si="5"/>
        <v>83098151.907967761</v>
      </c>
      <c r="G17">
        <f t="shared" si="6"/>
        <v>82753936.133133337</v>
      </c>
      <c r="H17">
        <f t="shared" si="7"/>
        <v>84913987.876741931</v>
      </c>
      <c r="I17">
        <f t="shared" si="8"/>
        <v>91628610.159870997</v>
      </c>
      <c r="J17">
        <f t="shared" si="9"/>
        <v>89592280.643733397</v>
      </c>
      <c r="K17">
        <f t="shared" si="10"/>
        <v>74454632.307419389</v>
      </c>
      <c r="L17">
        <f t="shared" si="11"/>
        <v>62072708.694900006</v>
      </c>
      <c r="M17">
        <f t="shared" si="11"/>
        <v>69652071.280548349</v>
      </c>
      <c r="Q17">
        <v>80291686.670322597</v>
      </c>
      <c r="R17">
        <v>85397365.155357197</v>
      </c>
      <c r="S17">
        <v>91596686.976774201</v>
      </c>
      <c r="T17">
        <v>88263500.992666706</v>
      </c>
      <c r="U17">
        <v>79918770.991935506</v>
      </c>
      <c r="V17">
        <v>79546235.202000007</v>
      </c>
      <c r="W17">
        <v>81682316.6632258</v>
      </c>
      <c r="X17">
        <v>88211087.953870997</v>
      </c>
      <c r="Y17">
        <v>86359889.029333398</v>
      </c>
      <c r="Z17">
        <v>71865608.960645199</v>
      </c>
      <c r="AA17">
        <v>59944941.850500003</v>
      </c>
      <c r="AB17">
        <v>67318145.877741903</v>
      </c>
    </row>
    <row r="18" spans="1:28" x14ac:dyDescent="0.25">
      <c r="A18">
        <v>16</v>
      </c>
      <c r="B18">
        <f t="shared" si="1"/>
        <v>55960643.785870969</v>
      </c>
      <c r="C18">
        <f t="shared" si="2"/>
        <v>67462058.555928513</v>
      </c>
      <c r="D18">
        <f t="shared" si="3"/>
        <v>68396966.526096761</v>
      </c>
      <c r="E18">
        <f t="shared" si="4"/>
        <v>65791920.628500029</v>
      </c>
      <c r="F18">
        <f t="shared" si="5"/>
        <v>58146526.173638508</v>
      </c>
      <c r="G18">
        <f t="shared" si="6"/>
        <v>61053473.739466697</v>
      </c>
      <c r="H18">
        <f t="shared" si="7"/>
        <v>63891357.204806454</v>
      </c>
      <c r="I18">
        <f t="shared" si="8"/>
        <v>69211539.509774208</v>
      </c>
      <c r="J18">
        <f t="shared" si="9"/>
        <v>65063632.845466629</v>
      </c>
      <c r="K18">
        <f t="shared" si="10"/>
        <v>49504353.492854811</v>
      </c>
      <c r="L18">
        <f t="shared" si="11"/>
        <v>39294156.837716632</v>
      </c>
      <c r="M18">
        <f t="shared" si="11"/>
        <v>44806441.81912899</v>
      </c>
      <c r="Q18">
        <v>54084406.241774201</v>
      </c>
      <c r="R18">
        <v>65140741.309642799</v>
      </c>
      <c r="S18">
        <v>65921390.588225797</v>
      </c>
      <c r="T18">
        <v>63292687.143166699</v>
      </c>
      <c r="U18">
        <v>55863565.845412701</v>
      </c>
      <c r="V18">
        <v>58610049.106666699</v>
      </c>
      <c r="W18">
        <v>61388000.391612902</v>
      </c>
      <c r="X18">
        <v>66581487.065161303</v>
      </c>
      <c r="Y18">
        <v>62705179.5583333</v>
      </c>
      <c r="Z18">
        <v>47811175.118629001</v>
      </c>
      <c r="AA18">
        <v>37985985.506583303</v>
      </c>
      <c r="AB18">
        <v>43371137.862580597</v>
      </c>
    </row>
    <row r="19" spans="1:28" x14ac:dyDescent="0.25">
      <c r="A19">
        <v>17</v>
      </c>
      <c r="B19">
        <f t="shared" si="1"/>
        <v>27984900.727580599</v>
      </c>
      <c r="C19">
        <f t="shared" si="2"/>
        <v>39992618.071071386</v>
      </c>
      <c r="D19">
        <f t="shared" si="3"/>
        <v>37652069.9549032</v>
      </c>
      <c r="E19">
        <f t="shared" si="4"/>
        <v>35496015.175466701</v>
      </c>
      <c r="F19">
        <f t="shared" si="5"/>
        <v>32085325.68961294</v>
      </c>
      <c r="G19">
        <f t="shared" si="6"/>
        <v>33150429.281966701</v>
      </c>
      <c r="H19">
        <f t="shared" si="7"/>
        <v>36074529.990677416</v>
      </c>
      <c r="I19">
        <f t="shared" si="8"/>
        <v>38910867.801935442</v>
      </c>
      <c r="J19">
        <f t="shared" si="9"/>
        <v>33086487.939166632</v>
      </c>
      <c r="K19">
        <f t="shared" si="10"/>
        <v>21035992.645903237</v>
      </c>
      <c r="L19">
        <f t="shared" si="11"/>
        <v>18275701.710866697</v>
      </c>
      <c r="M19">
        <f t="shared" si="11"/>
        <v>19208334.416612945</v>
      </c>
      <c r="Q19">
        <v>27111123.872580599</v>
      </c>
      <c r="R19">
        <v>38676479.369107097</v>
      </c>
      <c r="S19">
        <v>36294923.114516102</v>
      </c>
      <c r="T19">
        <v>34100226.842166699</v>
      </c>
      <c r="U19">
        <v>30757140.143870998</v>
      </c>
      <c r="V19">
        <v>31705167.288166702</v>
      </c>
      <c r="W19">
        <v>34558984.859999999</v>
      </c>
      <c r="X19">
        <v>37365567.132580601</v>
      </c>
      <c r="Y19">
        <v>31876516.720333301</v>
      </c>
      <c r="Z19">
        <v>20346354.305161301</v>
      </c>
      <c r="AA19">
        <v>17710696.882166699</v>
      </c>
      <c r="AB19">
        <v>18643096.449032299</v>
      </c>
    </row>
    <row r="20" spans="1:28" x14ac:dyDescent="0.25">
      <c r="A20">
        <v>18</v>
      </c>
      <c r="B20">
        <f t="shared" si="1"/>
        <v>3220138.2557439557</v>
      </c>
      <c r="C20">
        <f t="shared" si="2"/>
        <v>11052218.469241114</v>
      </c>
      <c r="D20">
        <f t="shared" si="3"/>
        <v>11486264.485329958</v>
      </c>
      <c r="E20">
        <f t="shared" si="4"/>
        <v>10549999.457683366</v>
      </c>
      <c r="F20">
        <f t="shared" si="5"/>
        <v>11653263.266233906</v>
      </c>
      <c r="G20">
        <f t="shared" si="6"/>
        <v>8626785.2618916668</v>
      </c>
      <c r="H20">
        <f t="shared" si="7"/>
        <v>10186470.378524195</v>
      </c>
      <c r="I20">
        <f t="shared" si="8"/>
        <v>10829947.226935497</v>
      </c>
      <c r="J20">
        <f t="shared" si="9"/>
        <v>7673930.2953583375</v>
      </c>
      <c r="K20">
        <f t="shared" si="10"/>
        <v>2938830.6693185465</v>
      </c>
      <c r="L20">
        <f t="shared" si="11"/>
        <v>0</v>
      </c>
      <c r="M20">
        <f t="shared" si="11"/>
        <v>0</v>
      </c>
      <c r="Q20">
        <v>3121481.8338407301</v>
      </c>
      <c r="R20">
        <v>10702007.304955401</v>
      </c>
      <c r="S20">
        <v>11064777.4612977</v>
      </c>
      <c r="T20">
        <v>10093195.179416699</v>
      </c>
      <c r="U20">
        <v>11129359.3810081</v>
      </c>
      <c r="V20">
        <v>8165220.9656250002</v>
      </c>
      <c r="W20">
        <v>9670097.2326209694</v>
      </c>
      <c r="X20">
        <v>10339045.2985484</v>
      </c>
      <c r="Y20">
        <v>7374281.7582916701</v>
      </c>
      <c r="Z20">
        <v>2841094.0690927398</v>
      </c>
      <c r="AA20">
        <v>0</v>
      </c>
      <c r="AB20">
        <v>0</v>
      </c>
    </row>
    <row r="21" spans="1:28" x14ac:dyDescent="0.25">
      <c r="A21">
        <v>19</v>
      </c>
      <c r="B21">
        <f t="shared" si="1"/>
        <v>0</v>
      </c>
      <c r="C21">
        <f t="shared" si="2"/>
        <v>0</v>
      </c>
      <c r="D21">
        <f t="shared" si="3"/>
        <v>0</v>
      </c>
      <c r="E21">
        <f t="shared" si="4"/>
        <v>2195684.6554548368</v>
      </c>
      <c r="F21">
        <f t="shared" si="5"/>
        <v>4452037.8369637132</v>
      </c>
      <c r="G21">
        <f t="shared" si="6"/>
        <v>3590654.2784208329</v>
      </c>
      <c r="H21">
        <f t="shared" si="7"/>
        <v>3728179.7819193508</v>
      </c>
      <c r="I21">
        <f t="shared" si="8"/>
        <v>3774869.8697056491</v>
      </c>
      <c r="J21">
        <f t="shared" si="9"/>
        <v>0</v>
      </c>
      <c r="K21">
        <f t="shared" si="10"/>
        <v>0</v>
      </c>
      <c r="L21">
        <f t="shared" si="11"/>
        <v>0</v>
      </c>
      <c r="M21">
        <f t="shared" si="11"/>
        <v>0</v>
      </c>
      <c r="Q21">
        <v>0</v>
      </c>
      <c r="R21">
        <v>0</v>
      </c>
      <c r="S21">
        <v>0</v>
      </c>
      <c r="T21">
        <v>2109103.70988817</v>
      </c>
      <c r="U21">
        <v>4277785.2165120998</v>
      </c>
      <c r="V21">
        <v>3450913.5046875002</v>
      </c>
      <c r="W21">
        <v>3583711.0192741901</v>
      </c>
      <c r="X21">
        <v>3628387.9061895199</v>
      </c>
      <c r="Y21">
        <v>0</v>
      </c>
      <c r="Z21">
        <v>0</v>
      </c>
      <c r="AA21">
        <v>0</v>
      </c>
      <c r="AB21">
        <v>0</v>
      </c>
    </row>
    <row r="22" spans="1:28" x14ac:dyDescent="0.25">
      <c r="A22">
        <v>20</v>
      </c>
      <c r="B22">
        <f t="shared" si="1"/>
        <v>0</v>
      </c>
      <c r="C22">
        <f t="shared" si="2"/>
        <v>0</v>
      </c>
      <c r="D22">
        <f t="shared" si="3"/>
        <v>0</v>
      </c>
      <c r="E22">
        <f t="shared" si="4"/>
        <v>0</v>
      </c>
      <c r="F22">
        <f t="shared" si="5"/>
        <v>0</v>
      </c>
      <c r="G22">
        <f t="shared" si="6"/>
        <v>0</v>
      </c>
      <c r="H22">
        <f t="shared" si="7"/>
        <v>0</v>
      </c>
      <c r="I22">
        <f t="shared" si="8"/>
        <v>0</v>
      </c>
      <c r="J22">
        <f t="shared" si="9"/>
        <v>0</v>
      </c>
      <c r="K22">
        <f t="shared" si="10"/>
        <v>0</v>
      </c>
      <c r="L22">
        <f t="shared" si="11"/>
        <v>0</v>
      </c>
      <c r="M22">
        <f t="shared" si="11"/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</row>
    <row r="23" spans="1:28" x14ac:dyDescent="0.25">
      <c r="A23">
        <v>21</v>
      </c>
      <c r="B23">
        <f t="shared" si="1"/>
        <v>0</v>
      </c>
      <c r="C23">
        <f t="shared" si="2"/>
        <v>0</v>
      </c>
      <c r="D23">
        <f t="shared" si="3"/>
        <v>0</v>
      </c>
      <c r="E23">
        <f t="shared" si="4"/>
        <v>0</v>
      </c>
      <c r="F23">
        <f t="shared" si="5"/>
        <v>0</v>
      </c>
      <c r="G23">
        <f t="shared" si="6"/>
        <v>0</v>
      </c>
      <c r="H23">
        <f t="shared" si="7"/>
        <v>0</v>
      </c>
      <c r="I23">
        <f t="shared" si="8"/>
        <v>0</v>
      </c>
      <c r="J23">
        <f t="shared" si="9"/>
        <v>0</v>
      </c>
      <c r="K23">
        <f t="shared" si="10"/>
        <v>0</v>
      </c>
      <c r="L23">
        <f t="shared" si="11"/>
        <v>0</v>
      </c>
      <c r="M23">
        <f t="shared" si="11"/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</row>
    <row r="24" spans="1:28" x14ac:dyDescent="0.25">
      <c r="A24">
        <v>22</v>
      </c>
      <c r="B24">
        <f t="shared" si="1"/>
        <v>0</v>
      </c>
      <c r="C24">
        <f t="shared" si="2"/>
        <v>0</v>
      </c>
      <c r="D24">
        <f t="shared" si="3"/>
        <v>0</v>
      </c>
      <c r="E24">
        <f t="shared" si="4"/>
        <v>0</v>
      </c>
      <c r="F24">
        <f t="shared" si="5"/>
        <v>0</v>
      </c>
      <c r="G24">
        <f t="shared" si="6"/>
        <v>0</v>
      </c>
      <c r="H24">
        <f t="shared" si="7"/>
        <v>0</v>
      </c>
      <c r="I24">
        <f t="shared" si="8"/>
        <v>0</v>
      </c>
      <c r="J24">
        <f t="shared" si="9"/>
        <v>0</v>
      </c>
      <c r="K24">
        <f t="shared" si="10"/>
        <v>0</v>
      </c>
      <c r="L24">
        <f t="shared" si="11"/>
        <v>0</v>
      </c>
      <c r="M24">
        <f t="shared" si="11"/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</row>
    <row r="25" spans="1:28" x14ac:dyDescent="0.25">
      <c r="A25">
        <v>23</v>
      </c>
      <c r="B25">
        <f t="shared" si="1"/>
        <v>0</v>
      </c>
      <c r="C25">
        <f t="shared" si="2"/>
        <v>0</v>
      </c>
      <c r="D25">
        <f t="shared" si="3"/>
        <v>0</v>
      </c>
      <c r="E25">
        <f t="shared" si="4"/>
        <v>0</v>
      </c>
      <c r="F25">
        <f t="shared" si="5"/>
        <v>0</v>
      </c>
      <c r="G25">
        <f t="shared" si="6"/>
        <v>0</v>
      </c>
      <c r="H25">
        <f t="shared" si="7"/>
        <v>0</v>
      </c>
      <c r="I25">
        <f t="shared" si="8"/>
        <v>0</v>
      </c>
      <c r="J25">
        <f t="shared" si="9"/>
        <v>0</v>
      </c>
      <c r="K25">
        <f t="shared" si="10"/>
        <v>0</v>
      </c>
      <c r="L25">
        <f t="shared" si="11"/>
        <v>0</v>
      </c>
      <c r="M25">
        <f t="shared" si="11"/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</row>
    <row r="26" spans="1:28" x14ac:dyDescent="0.25">
      <c r="A26">
        <v>24</v>
      </c>
      <c r="B26">
        <f t="shared" si="1"/>
        <v>0</v>
      </c>
      <c r="C26">
        <f t="shared" si="2"/>
        <v>0</v>
      </c>
      <c r="D26">
        <f t="shared" si="3"/>
        <v>0</v>
      </c>
      <c r="E26">
        <f t="shared" si="4"/>
        <v>0</v>
      </c>
      <c r="F26">
        <f t="shared" si="5"/>
        <v>0</v>
      </c>
      <c r="G26">
        <f t="shared" si="6"/>
        <v>0</v>
      </c>
      <c r="H26">
        <f t="shared" si="7"/>
        <v>0</v>
      </c>
      <c r="I26">
        <f t="shared" si="8"/>
        <v>0</v>
      </c>
      <c r="J26">
        <f t="shared" si="9"/>
        <v>0</v>
      </c>
      <c r="K26">
        <f t="shared" si="10"/>
        <v>0</v>
      </c>
      <c r="L26">
        <f t="shared" si="11"/>
        <v>0</v>
      </c>
      <c r="M26">
        <f t="shared" si="11"/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</row>
    <row r="27" spans="1:28" x14ac:dyDescent="0.25">
      <c r="V27" s="77" t="s">
        <v>140</v>
      </c>
      <c r="W27" s="77"/>
    </row>
    <row r="28" spans="1:28" x14ac:dyDescent="0.25">
      <c r="F28" s="78" t="s">
        <v>157</v>
      </c>
      <c r="G28" s="77"/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</row>
    <row r="29" spans="1:28" x14ac:dyDescent="0.25">
      <c r="A29" t="s">
        <v>123</v>
      </c>
      <c r="B29" t="s">
        <v>122</v>
      </c>
      <c r="C29" t="s">
        <v>124</v>
      </c>
      <c r="D29" t="s">
        <v>125</v>
      </c>
      <c r="E29" t="s">
        <v>126</v>
      </c>
      <c r="F29" t="s">
        <v>127</v>
      </c>
      <c r="G29" t="s">
        <v>128</v>
      </c>
      <c r="H29" t="s">
        <v>129</v>
      </c>
      <c r="I29" t="s">
        <v>130</v>
      </c>
      <c r="J29" t="s">
        <v>131</v>
      </c>
      <c r="K29" t="s">
        <v>132</v>
      </c>
      <c r="L29" t="s">
        <v>133</v>
      </c>
      <c r="M29" t="s">
        <v>134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</row>
    <row r="30" spans="1:28" x14ac:dyDescent="0.25">
      <c r="A30">
        <v>1</v>
      </c>
      <c r="B30">
        <f t="shared" ref="B30:M30" si="12">B3/10^6</f>
        <v>0</v>
      </c>
      <c r="C30">
        <f t="shared" si="12"/>
        <v>0</v>
      </c>
      <c r="D30">
        <f t="shared" si="12"/>
        <v>0</v>
      </c>
      <c r="E30">
        <f t="shared" si="12"/>
        <v>0</v>
      </c>
      <c r="F30">
        <f t="shared" si="12"/>
        <v>0</v>
      </c>
      <c r="G30">
        <f t="shared" si="12"/>
        <v>0</v>
      </c>
      <c r="H30">
        <f t="shared" si="12"/>
        <v>0</v>
      </c>
      <c r="I30">
        <f t="shared" si="12"/>
        <v>0</v>
      </c>
      <c r="J30">
        <f t="shared" si="12"/>
        <v>0</v>
      </c>
      <c r="K30">
        <f t="shared" si="12"/>
        <v>0</v>
      </c>
      <c r="L30">
        <f t="shared" si="12"/>
        <v>0</v>
      </c>
      <c r="M30">
        <f t="shared" si="12"/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</row>
    <row r="31" spans="1:28" x14ac:dyDescent="0.25">
      <c r="A31">
        <v>2</v>
      </c>
      <c r="B31">
        <f t="shared" ref="B31:M31" si="13">B4/10^6</f>
        <v>0</v>
      </c>
      <c r="C31">
        <f t="shared" si="13"/>
        <v>0</v>
      </c>
      <c r="D31">
        <f t="shared" si="13"/>
        <v>0</v>
      </c>
      <c r="E31">
        <f t="shared" si="13"/>
        <v>0</v>
      </c>
      <c r="F31">
        <f t="shared" si="13"/>
        <v>0</v>
      </c>
      <c r="G31">
        <f t="shared" si="13"/>
        <v>0</v>
      </c>
      <c r="H31">
        <f t="shared" si="13"/>
        <v>0</v>
      </c>
      <c r="I31">
        <f t="shared" si="13"/>
        <v>0</v>
      </c>
      <c r="J31">
        <f t="shared" si="13"/>
        <v>0</v>
      </c>
      <c r="K31">
        <f t="shared" si="13"/>
        <v>0</v>
      </c>
      <c r="L31">
        <f t="shared" si="13"/>
        <v>0</v>
      </c>
      <c r="M31">
        <f t="shared" si="13"/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</row>
    <row r="32" spans="1:28" x14ac:dyDescent="0.25">
      <c r="A32">
        <v>3</v>
      </c>
      <c r="B32">
        <f t="shared" ref="B32:M32" si="14">B5/10^6</f>
        <v>0</v>
      </c>
      <c r="C32">
        <f t="shared" si="14"/>
        <v>0</v>
      </c>
      <c r="D32">
        <f t="shared" si="14"/>
        <v>0</v>
      </c>
      <c r="E32">
        <f t="shared" si="14"/>
        <v>0</v>
      </c>
      <c r="F32">
        <f t="shared" si="14"/>
        <v>0</v>
      </c>
      <c r="G32">
        <f t="shared" si="14"/>
        <v>0</v>
      </c>
      <c r="H32">
        <f t="shared" si="14"/>
        <v>0</v>
      </c>
      <c r="I32">
        <f t="shared" si="14"/>
        <v>0</v>
      </c>
      <c r="J32">
        <f t="shared" si="14"/>
        <v>0</v>
      </c>
      <c r="K32">
        <f t="shared" si="14"/>
        <v>0</v>
      </c>
      <c r="L32">
        <f t="shared" si="14"/>
        <v>0</v>
      </c>
      <c r="M32">
        <f t="shared" si="14"/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</row>
    <row r="33" spans="1:28" x14ac:dyDescent="0.25">
      <c r="A33">
        <v>4</v>
      </c>
      <c r="B33">
        <f t="shared" ref="B33:M33" si="15">B6/10^6</f>
        <v>0</v>
      </c>
      <c r="C33">
        <f t="shared" si="15"/>
        <v>0</v>
      </c>
      <c r="D33">
        <f t="shared" si="15"/>
        <v>0</v>
      </c>
      <c r="E33">
        <f t="shared" si="15"/>
        <v>0</v>
      </c>
      <c r="F33">
        <f t="shared" si="15"/>
        <v>0</v>
      </c>
      <c r="G33">
        <f t="shared" si="15"/>
        <v>0</v>
      </c>
      <c r="H33">
        <f t="shared" si="15"/>
        <v>0</v>
      </c>
      <c r="I33">
        <f t="shared" si="15"/>
        <v>0</v>
      </c>
      <c r="J33">
        <f t="shared" si="15"/>
        <v>0</v>
      </c>
      <c r="K33">
        <f t="shared" si="15"/>
        <v>0</v>
      </c>
      <c r="L33">
        <f t="shared" si="15"/>
        <v>0</v>
      </c>
      <c r="M33">
        <f t="shared" si="15"/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</row>
    <row r="34" spans="1:28" x14ac:dyDescent="0.25">
      <c r="A34">
        <v>5</v>
      </c>
      <c r="B34">
        <f t="shared" ref="B34:M34" si="16">B7/10^6</f>
        <v>0</v>
      </c>
      <c r="C34">
        <f t="shared" si="16"/>
        <v>0</v>
      </c>
      <c r="D34">
        <f t="shared" si="16"/>
        <v>0</v>
      </c>
      <c r="E34">
        <f t="shared" si="16"/>
        <v>0</v>
      </c>
      <c r="F34">
        <f t="shared" si="16"/>
        <v>0</v>
      </c>
      <c r="G34">
        <f t="shared" si="16"/>
        <v>0</v>
      </c>
      <c r="H34">
        <f t="shared" si="16"/>
        <v>0</v>
      </c>
      <c r="I34">
        <f t="shared" si="16"/>
        <v>0</v>
      </c>
      <c r="J34">
        <f t="shared" si="16"/>
        <v>0</v>
      </c>
      <c r="K34">
        <f t="shared" si="16"/>
        <v>0</v>
      </c>
      <c r="L34">
        <f t="shared" si="16"/>
        <v>0</v>
      </c>
      <c r="M34">
        <f t="shared" si="16"/>
        <v>0</v>
      </c>
      <c r="Q34">
        <v>0</v>
      </c>
      <c r="R34">
        <v>0</v>
      </c>
      <c r="S34">
        <v>0</v>
      </c>
      <c r="T34">
        <v>189080.014933333</v>
      </c>
      <c r="U34">
        <v>341960.816129032</v>
      </c>
      <c r="V34">
        <v>495796.9094</v>
      </c>
      <c r="W34">
        <v>322555.26148387103</v>
      </c>
      <c r="X34">
        <v>336326.311935484</v>
      </c>
      <c r="Y34">
        <v>85256.9987666667</v>
      </c>
      <c r="Z34">
        <v>0</v>
      </c>
      <c r="AA34">
        <v>0</v>
      </c>
      <c r="AB34">
        <v>0</v>
      </c>
    </row>
    <row r="35" spans="1:28" x14ac:dyDescent="0.25">
      <c r="A35">
        <v>6</v>
      </c>
      <c r="B35">
        <f t="shared" ref="B35:M35" si="17">B8/10^6</f>
        <v>0</v>
      </c>
      <c r="C35">
        <f t="shared" si="17"/>
        <v>0</v>
      </c>
      <c r="D35">
        <f t="shared" si="17"/>
        <v>0</v>
      </c>
      <c r="E35">
        <f t="shared" si="17"/>
        <v>0</v>
      </c>
      <c r="F35">
        <f t="shared" si="17"/>
        <v>0</v>
      </c>
      <c r="G35">
        <f t="shared" si="17"/>
        <v>0</v>
      </c>
      <c r="H35">
        <f t="shared" si="17"/>
        <v>0</v>
      </c>
      <c r="I35">
        <f t="shared" si="17"/>
        <v>0</v>
      </c>
      <c r="J35">
        <f t="shared" si="17"/>
        <v>0</v>
      </c>
      <c r="K35">
        <f t="shared" si="17"/>
        <v>0</v>
      </c>
      <c r="L35">
        <f t="shared" si="17"/>
        <v>0</v>
      </c>
      <c r="M35">
        <f t="shared" si="17"/>
        <v>0</v>
      </c>
      <c r="Q35">
        <v>506.73048387096799</v>
      </c>
      <c r="R35">
        <v>180967.27810714301</v>
      </c>
      <c r="S35">
        <v>672328.47758064501</v>
      </c>
      <c r="T35">
        <v>1288152.4346</v>
      </c>
      <c r="U35">
        <v>1408387.7439999999</v>
      </c>
      <c r="V35">
        <v>1634574.67063333</v>
      </c>
      <c r="W35">
        <v>1389905.3212580599</v>
      </c>
      <c r="X35">
        <v>1561206.93851613</v>
      </c>
      <c r="Y35">
        <v>1551067.9368666699</v>
      </c>
      <c r="Z35">
        <v>1079813.35829032</v>
      </c>
      <c r="AA35">
        <v>535727.85919999995</v>
      </c>
      <c r="AB35">
        <v>66972.687193548394</v>
      </c>
    </row>
    <row r="36" spans="1:28" x14ac:dyDescent="0.25">
      <c r="A36">
        <v>7</v>
      </c>
      <c r="B36">
        <f t="shared" ref="B36:M36" si="18">B9/10^6</f>
        <v>0</v>
      </c>
      <c r="C36">
        <f t="shared" si="18"/>
        <v>0</v>
      </c>
      <c r="D36">
        <f t="shared" si="18"/>
        <v>0</v>
      </c>
      <c r="E36">
        <f t="shared" si="18"/>
        <v>4.4751484974629125</v>
      </c>
      <c r="F36">
        <f t="shared" si="18"/>
        <v>8.0012942134072613</v>
      </c>
      <c r="G36">
        <f t="shared" si="18"/>
        <v>10.526793864566699</v>
      </c>
      <c r="H36">
        <f t="shared" si="18"/>
        <v>7.0108300351935515</v>
      </c>
      <c r="I36">
        <f t="shared" si="18"/>
        <v>7.5880681685483848</v>
      </c>
      <c r="J36">
        <f t="shared" si="18"/>
        <v>2.1621243774584964</v>
      </c>
      <c r="K36">
        <f t="shared" si="18"/>
        <v>0</v>
      </c>
      <c r="L36">
        <f t="shared" si="18"/>
        <v>0</v>
      </c>
      <c r="M36">
        <f t="shared" si="18"/>
        <v>0</v>
      </c>
      <c r="Q36">
        <v>1167372.47458065</v>
      </c>
      <c r="R36">
        <v>1603625.04782143</v>
      </c>
      <c r="S36">
        <v>2063680.0260000001</v>
      </c>
      <c r="T36">
        <v>2499401.2955</v>
      </c>
      <c r="U36">
        <v>2533400.5652580699</v>
      </c>
      <c r="V36">
        <v>2757923.2225000001</v>
      </c>
      <c r="W36">
        <v>2542137.7463225801</v>
      </c>
      <c r="X36">
        <v>2810366.40051613</v>
      </c>
      <c r="Y36">
        <v>2877953.9445333299</v>
      </c>
      <c r="Z36">
        <v>2333326.8426128998</v>
      </c>
      <c r="AA36">
        <v>1782025.5584</v>
      </c>
      <c r="AB36">
        <v>1309303.4856129</v>
      </c>
    </row>
    <row r="37" spans="1:28" x14ac:dyDescent="0.25">
      <c r="A37">
        <v>8</v>
      </c>
      <c r="B37">
        <f t="shared" ref="B37:M37" si="19">B10/10^6</f>
        <v>1.1926683467177469E-2</v>
      </c>
      <c r="C37">
        <f t="shared" si="19"/>
        <v>5.3676087617396435</v>
      </c>
      <c r="D37">
        <f t="shared" si="19"/>
        <v>18.440627455241945</v>
      </c>
      <c r="E37">
        <f t="shared" si="19"/>
        <v>33.119274939183299</v>
      </c>
      <c r="F37">
        <f t="shared" si="19"/>
        <v>34.911531158032297</v>
      </c>
      <c r="G37">
        <f t="shared" si="19"/>
        <v>39.371976569966627</v>
      </c>
      <c r="H37">
        <f t="shared" si="19"/>
        <v>33.871153225612858</v>
      </c>
      <c r="I37">
        <f t="shared" si="19"/>
        <v>39.736342481580628</v>
      </c>
      <c r="J37">
        <f t="shared" si="19"/>
        <v>42.044502495699973</v>
      </c>
      <c r="K37">
        <f t="shared" si="19"/>
        <v>30.979387594298419</v>
      </c>
      <c r="L37">
        <f t="shared" si="19"/>
        <v>15.991984851772902</v>
      </c>
      <c r="M37">
        <f t="shared" si="19"/>
        <v>2.1227630704998384</v>
      </c>
      <c r="Q37">
        <v>2359670.1252258099</v>
      </c>
      <c r="R37">
        <v>2895170.4861071398</v>
      </c>
      <c r="S37">
        <v>3181827.8692580699</v>
      </c>
      <c r="T37">
        <v>3428476.9595333301</v>
      </c>
      <c r="U37">
        <v>3427157.34258065</v>
      </c>
      <c r="V37">
        <v>3541254.1137999999</v>
      </c>
      <c r="W37">
        <v>3408543.72690323</v>
      </c>
      <c r="X37">
        <v>3688137.9410645198</v>
      </c>
      <c r="Y37">
        <v>3732591.1343666702</v>
      </c>
      <c r="Z37">
        <v>3136376.17096774</v>
      </c>
      <c r="AA37">
        <v>2645396.5613000002</v>
      </c>
      <c r="AB37">
        <v>2498519.7290322599</v>
      </c>
    </row>
    <row r="38" spans="1:28" x14ac:dyDescent="0.25">
      <c r="A38">
        <v>9</v>
      </c>
      <c r="B38">
        <f t="shared" ref="B38:M38" si="20">B11/10^6</f>
        <v>34.536244653391151</v>
      </c>
      <c r="C38">
        <f t="shared" si="20"/>
        <v>45.859625686660728</v>
      </c>
      <c r="D38">
        <f t="shared" si="20"/>
        <v>56.280661596322602</v>
      </c>
      <c r="E38">
        <f t="shared" si="20"/>
        <v>65.611699205500003</v>
      </c>
      <c r="F38">
        <f t="shared" si="20"/>
        <v>64.843673392677474</v>
      </c>
      <c r="G38">
        <f t="shared" si="20"/>
        <v>69.543403593166602</v>
      </c>
      <c r="H38">
        <f t="shared" si="20"/>
        <v>64.865077830838686</v>
      </c>
      <c r="I38">
        <f t="shared" si="20"/>
        <v>73.714502284709639</v>
      </c>
      <c r="J38">
        <f t="shared" si="20"/>
        <v>78.579404132533327</v>
      </c>
      <c r="K38">
        <f t="shared" si="20"/>
        <v>66.068608304306494</v>
      </c>
      <c r="L38">
        <f t="shared" si="20"/>
        <v>51.633036330983295</v>
      </c>
      <c r="M38">
        <f t="shared" si="20"/>
        <v>38.911318965895198</v>
      </c>
      <c r="Q38">
        <v>3257900.3167419401</v>
      </c>
      <c r="R38">
        <v>3722810.3773928601</v>
      </c>
      <c r="S38">
        <v>3935305.7981935502</v>
      </c>
      <c r="T38">
        <v>3955515.54123333</v>
      </c>
      <c r="U38">
        <v>4022949.3608709699</v>
      </c>
      <c r="V38">
        <v>3949110.8810666702</v>
      </c>
      <c r="W38">
        <v>3892870.0407741899</v>
      </c>
      <c r="X38">
        <v>4186418.83893548</v>
      </c>
      <c r="Y38">
        <v>4175658.3670000001</v>
      </c>
      <c r="Z38">
        <v>3775771.2069354798</v>
      </c>
      <c r="AA38">
        <v>3155463.3426000001</v>
      </c>
      <c r="AB38">
        <v>3127043.9491612902</v>
      </c>
    </row>
    <row r="39" spans="1:28" x14ac:dyDescent="0.25">
      <c r="A39">
        <v>10</v>
      </c>
      <c r="B39">
        <f t="shared" ref="B39:M39" si="21">B12/10^6</f>
        <v>68.398551598774205</v>
      </c>
      <c r="C39">
        <f t="shared" si="21"/>
        <v>82.104781362178528</v>
      </c>
      <c r="D39">
        <f t="shared" si="21"/>
        <v>87.228424481193571</v>
      </c>
      <c r="E39">
        <f t="shared" si="21"/>
        <v>91.29578749170004</v>
      </c>
      <c r="F39">
        <f t="shared" si="21"/>
        <v>89.517839247096745</v>
      </c>
      <c r="G39">
        <f t="shared" si="21"/>
        <v>91.438045771133304</v>
      </c>
      <c r="H39">
        <f t="shared" si="21"/>
        <v>89.253212283032227</v>
      </c>
      <c r="I39">
        <f t="shared" si="21"/>
        <v>98.423947231387118</v>
      </c>
      <c r="J39">
        <f t="shared" si="21"/>
        <v>102.74176517436668</v>
      </c>
      <c r="K39">
        <f t="shared" si="21"/>
        <v>88.764513550000046</v>
      </c>
      <c r="L39">
        <f t="shared" si="21"/>
        <v>75.929507237966703</v>
      </c>
      <c r="M39">
        <f t="shared" si="21"/>
        <v>72.961485373709664</v>
      </c>
      <c r="Q39">
        <v>3519974.1446774201</v>
      </c>
      <c r="R39">
        <v>3977021.2467499999</v>
      </c>
      <c r="S39">
        <v>4308774.6064838702</v>
      </c>
      <c r="T39">
        <v>4337681.0332333297</v>
      </c>
      <c r="U39">
        <v>4320652.8211612897</v>
      </c>
      <c r="V39">
        <v>4106390.3758</v>
      </c>
      <c r="W39">
        <v>4070436.8247096799</v>
      </c>
      <c r="X39">
        <v>4356560.6208709702</v>
      </c>
      <c r="Y39">
        <v>4347629.4488000004</v>
      </c>
      <c r="Z39">
        <v>3787152.18712903</v>
      </c>
      <c r="AA39">
        <v>3099213.6348666698</v>
      </c>
      <c r="AB39">
        <v>3338651.3747419398</v>
      </c>
    </row>
    <row r="40" spans="1:28" x14ac:dyDescent="0.25">
      <c r="A40">
        <v>11</v>
      </c>
      <c r="B40">
        <f t="shared" ref="B40:M40" si="22">B13/10^6</f>
        <v>93.932788990451655</v>
      </c>
      <c r="C40">
        <f t="shared" si="22"/>
        <v>105.62793673167886</v>
      </c>
      <c r="D40">
        <f t="shared" si="22"/>
        <v>108.66098517496754</v>
      </c>
      <c r="E40">
        <f t="shared" si="22"/>
        <v>106.36726090656634</v>
      </c>
      <c r="F40">
        <f t="shared" si="22"/>
        <v>106.45629841796797</v>
      </c>
      <c r="G40">
        <f t="shared" si="22"/>
        <v>103.39575555106667</v>
      </c>
      <c r="H40">
        <f t="shared" si="22"/>
        <v>103.44951199303229</v>
      </c>
      <c r="I40">
        <f t="shared" si="22"/>
        <v>113.04050679248348</v>
      </c>
      <c r="J40">
        <f t="shared" si="22"/>
        <v>115.658653608333</v>
      </c>
      <c r="K40">
        <f t="shared" si="22"/>
        <v>107.28352753241947</v>
      </c>
      <c r="L40">
        <f t="shared" si="22"/>
        <v>90.498233835266703</v>
      </c>
      <c r="M40">
        <f t="shared" si="22"/>
        <v>90.775090130532192</v>
      </c>
      <c r="Q40">
        <v>3682223.7807741901</v>
      </c>
      <c r="R40">
        <v>3934177.9488214301</v>
      </c>
      <c r="S40">
        <v>4278944.0056774197</v>
      </c>
      <c r="T40">
        <v>4333005.5360333296</v>
      </c>
      <c r="U40">
        <v>4213965.11745161</v>
      </c>
      <c r="V40">
        <v>4034902.6864333302</v>
      </c>
      <c r="W40">
        <v>4009380.4614838702</v>
      </c>
      <c r="X40">
        <v>4306008.54</v>
      </c>
      <c r="Y40">
        <v>4232455.0867666705</v>
      </c>
      <c r="Z40">
        <v>3658849.9597419398</v>
      </c>
      <c r="AA40">
        <v>2856321.8850333299</v>
      </c>
      <c r="AB40">
        <v>3298534.5322580598</v>
      </c>
    </row>
    <row r="41" spans="1:28" x14ac:dyDescent="0.25">
      <c r="A41">
        <v>12</v>
      </c>
      <c r="B41">
        <f t="shared" ref="B41:M41" si="23">B14/10^6</f>
        <v>101.44957098870972</v>
      </c>
      <c r="C41">
        <f t="shared" si="23"/>
        <v>113.028616155679</v>
      </c>
      <c r="D41">
        <f t="shared" si="23"/>
        <v>119.81939058616088</v>
      </c>
      <c r="E41">
        <f t="shared" si="23"/>
        <v>117.54955641623333</v>
      </c>
      <c r="F41">
        <f t="shared" si="23"/>
        <v>115.09103451277429</v>
      </c>
      <c r="G41">
        <f t="shared" si="23"/>
        <v>108.131116953133</v>
      </c>
      <c r="H41">
        <f t="shared" si="23"/>
        <v>108.94896942406469</v>
      </c>
      <c r="I41">
        <f t="shared" si="23"/>
        <v>118.35527145248398</v>
      </c>
      <c r="J41">
        <f t="shared" si="23"/>
        <v>120.96899183413299</v>
      </c>
      <c r="K41">
        <f t="shared" si="23"/>
        <v>107.93046828535503</v>
      </c>
      <c r="L41">
        <f t="shared" si="23"/>
        <v>88.846552088200056</v>
      </c>
      <c r="M41">
        <f t="shared" si="23"/>
        <v>96.840353517967742</v>
      </c>
      <c r="Q41">
        <v>3292527.3872903199</v>
      </c>
      <c r="R41">
        <v>3705107.5062500001</v>
      </c>
      <c r="S41">
        <v>3969064.36825806</v>
      </c>
      <c r="T41">
        <v>4029837.6494666701</v>
      </c>
      <c r="U41">
        <v>3836601.2146128998</v>
      </c>
      <c r="V41">
        <v>3731590.1077333302</v>
      </c>
      <c r="W41">
        <v>3737419.5670322599</v>
      </c>
      <c r="X41">
        <v>3990699.1337419399</v>
      </c>
      <c r="Y41">
        <v>3871460.1943666702</v>
      </c>
      <c r="Z41">
        <v>3261962.1546451598</v>
      </c>
      <c r="AA41">
        <v>2738589.18656667</v>
      </c>
      <c r="AB41">
        <v>2908029.1529999999</v>
      </c>
    </row>
    <row r="42" spans="1:28" x14ac:dyDescent="0.25">
      <c r="A42">
        <v>13</v>
      </c>
      <c r="B42">
        <f t="shared" ref="B42:M42" si="24">B15/10^6</f>
        <v>106.55356534577419</v>
      </c>
      <c r="C42">
        <f t="shared" si="24"/>
        <v>112.02648059560742</v>
      </c>
      <c r="D42">
        <f t="shared" si="24"/>
        <v>119.36261040922543</v>
      </c>
      <c r="E42">
        <f t="shared" si="24"/>
        <v>117.63457521970034</v>
      </c>
      <c r="F42">
        <f t="shared" si="24"/>
        <v>112.3518309342256</v>
      </c>
      <c r="G42">
        <f t="shared" si="24"/>
        <v>106.26641206310032</v>
      </c>
      <c r="H42">
        <f t="shared" si="24"/>
        <v>107.50754967503187</v>
      </c>
      <c r="I42">
        <f t="shared" si="24"/>
        <v>117.145896794839</v>
      </c>
      <c r="J42">
        <f t="shared" si="24"/>
        <v>117.95709378676668</v>
      </c>
      <c r="K42">
        <f t="shared" si="24"/>
        <v>104.57464922619394</v>
      </c>
      <c r="L42">
        <f t="shared" si="24"/>
        <v>81.789657363866738</v>
      </c>
      <c r="M42">
        <f t="shared" si="24"/>
        <v>96.005950268387068</v>
      </c>
      <c r="Q42">
        <v>2846689.6962580699</v>
      </c>
      <c r="R42">
        <v>3086055.7257500002</v>
      </c>
      <c r="S42">
        <v>3423922.9820967698</v>
      </c>
      <c r="T42">
        <v>3425066.3882666701</v>
      </c>
      <c r="U42">
        <v>3179380.9160322598</v>
      </c>
      <c r="V42">
        <v>3207700.9311333299</v>
      </c>
      <c r="W42">
        <v>3231671.2135161301</v>
      </c>
      <c r="X42">
        <v>3417522.2059999998</v>
      </c>
      <c r="Y42">
        <v>3232391.6143999998</v>
      </c>
      <c r="Z42">
        <v>2589023.3467741902</v>
      </c>
      <c r="AA42">
        <v>2127766.8443999998</v>
      </c>
      <c r="AB42">
        <v>2333925.4028064501</v>
      </c>
    </row>
    <row r="43" spans="1:28" x14ac:dyDescent="0.25">
      <c r="A43">
        <v>14</v>
      </c>
      <c r="B43">
        <f t="shared" ref="B43:M43" si="25">B16/10^6</f>
        <v>95.493881736483814</v>
      </c>
      <c r="C43">
        <f t="shared" si="25"/>
        <v>105.70366156303599</v>
      </c>
      <c r="D43">
        <f t="shared" si="25"/>
        <v>110.50187515890306</v>
      </c>
      <c r="E43">
        <f t="shared" si="25"/>
        <v>109.03824668896667</v>
      </c>
      <c r="F43">
        <f t="shared" si="25"/>
        <v>101.7109241259032</v>
      </c>
      <c r="G43">
        <f t="shared" si="25"/>
        <v>97.717945402400019</v>
      </c>
      <c r="H43">
        <f t="shared" si="25"/>
        <v>99.663890469612866</v>
      </c>
      <c r="I43">
        <f t="shared" si="25"/>
        <v>108.17459856083894</v>
      </c>
      <c r="J43">
        <f t="shared" si="25"/>
        <v>107.74265274969967</v>
      </c>
      <c r="K43">
        <f t="shared" si="25"/>
        <v>93.441683023999957</v>
      </c>
      <c r="L43">
        <f t="shared" si="25"/>
        <v>79.013146007566661</v>
      </c>
      <c r="M43">
        <f t="shared" si="25"/>
        <v>85.294883780419397</v>
      </c>
      <c r="Q43">
        <v>1876237.54409677</v>
      </c>
      <c r="R43">
        <v>2321317.24628571</v>
      </c>
      <c r="S43">
        <v>2475575.93787097</v>
      </c>
      <c r="T43">
        <v>2499233.48533333</v>
      </c>
      <c r="U43">
        <v>2282960.3282258101</v>
      </c>
      <c r="V43">
        <v>2443424.6327999998</v>
      </c>
      <c r="W43">
        <v>2503356.8131935499</v>
      </c>
      <c r="X43">
        <v>2630052.4446128998</v>
      </c>
      <c r="Y43">
        <v>2358453.28713333</v>
      </c>
      <c r="Z43">
        <v>1693178.3742258099</v>
      </c>
      <c r="AA43">
        <v>1308171.33113333</v>
      </c>
      <c r="AB43">
        <v>1435303.95654839</v>
      </c>
    </row>
    <row r="44" spans="1:28" x14ac:dyDescent="0.25">
      <c r="A44">
        <v>15</v>
      </c>
      <c r="B44">
        <f t="shared" ref="B44:M44" si="26">B17/10^6</f>
        <v>83.138376366580658</v>
      </c>
      <c r="C44">
        <f t="shared" si="26"/>
        <v>88.483420881107193</v>
      </c>
      <c r="D44">
        <f t="shared" si="26"/>
        <v>95.020609958870978</v>
      </c>
      <c r="E44">
        <f t="shared" si="26"/>
        <v>91.688567380933378</v>
      </c>
      <c r="F44">
        <f t="shared" si="26"/>
        <v>83.098151907967761</v>
      </c>
      <c r="G44">
        <f t="shared" si="26"/>
        <v>82.753936133133337</v>
      </c>
      <c r="H44">
        <f t="shared" si="26"/>
        <v>84.913987876741928</v>
      </c>
      <c r="I44">
        <f t="shared" si="26"/>
        <v>91.628610159871002</v>
      </c>
      <c r="J44">
        <f t="shared" si="26"/>
        <v>89.592280643733403</v>
      </c>
      <c r="K44">
        <f t="shared" si="26"/>
        <v>74.454632307419388</v>
      </c>
      <c r="L44">
        <f t="shared" si="26"/>
        <v>62.072708694900008</v>
      </c>
      <c r="M44">
        <f t="shared" si="26"/>
        <v>69.652071280548356</v>
      </c>
      <c r="Q44">
        <v>873776.85499999998</v>
      </c>
      <c r="R44">
        <v>1316138.7019642901</v>
      </c>
      <c r="S44">
        <v>1357146.8403870999</v>
      </c>
      <c r="T44">
        <v>1395788.3333000001</v>
      </c>
      <c r="U44">
        <v>1328185.5457419399</v>
      </c>
      <c r="V44">
        <v>1445261.9938000001</v>
      </c>
      <c r="W44">
        <v>1515545.1306774199</v>
      </c>
      <c r="X44">
        <v>1545300.6693548399</v>
      </c>
      <c r="Y44">
        <v>1209971.2188333301</v>
      </c>
      <c r="Z44">
        <v>689638.340741936</v>
      </c>
      <c r="AA44">
        <v>565004.82869999995</v>
      </c>
      <c r="AB44">
        <v>565237.967580645</v>
      </c>
    </row>
    <row r="45" spans="1:28" x14ac:dyDescent="0.25">
      <c r="A45">
        <v>16</v>
      </c>
      <c r="B45">
        <f t="shared" ref="B45:M45" si="27">B18/10^6</f>
        <v>55.960643785870971</v>
      </c>
      <c r="C45">
        <f t="shared" si="27"/>
        <v>67.462058555928508</v>
      </c>
      <c r="D45">
        <f t="shared" si="27"/>
        <v>68.396966526096762</v>
      </c>
      <c r="E45">
        <f t="shared" si="27"/>
        <v>65.791920628500023</v>
      </c>
      <c r="F45">
        <f t="shared" si="27"/>
        <v>58.146526173638506</v>
      </c>
      <c r="G45">
        <f t="shared" si="27"/>
        <v>61.053473739466696</v>
      </c>
      <c r="H45">
        <f t="shared" si="27"/>
        <v>63.891357204806454</v>
      </c>
      <c r="I45">
        <f t="shared" si="27"/>
        <v>69.211539509774212</v>
      </c>
      <c r="J45">
        <f t="shared" si="27"/>
        <v>65.063632845466628</v>
      </c>
      <c r="K45">
        <f t="shared" si="27"/>
        <v>49.504353492854811</v>
      </c>
      <c r="L45">
        <f t="shared" si="27"/>
        <v>39.294156837716635</v>
      </c>
      <c r="M45">
        <f t="shared" si="27"/>
        <v>44.806441819128992</v>
      </c>
      <c r="Q45">
        <v>98656.421903225797</v>
      </c>
      <c r="R45">
        <v>350211.16428571398</v>
      </c>
      <c r="S45">
        <v>421487.02403225802</v>
      </c>
      <c r="T45">
        <v>456804.27826666698</v>
      </c>
      <c r="U45">
        <v>523903.88522580703</v>
      </c>
      <c r="V45">
        <v>461564.29626666702</v>
      </c>
      <c r="W45">
        <v>516373.14590322599</v>
      </c>
      <c r="X45">
        <v>490901.92838709702</v>
      </c>
      <c r="Y45">
        <v>299648.53706666699</v>
      </c>
      <c r="Z45">
        <v>97736.600225806498</v>
      </c>
      <c r="AA45">
        <v>0</v>
      </c>
      <c r="AB45">
        <v>0</v>
      </c>
    </row>
    <row r="46" spans="1:28" x14ac:dyDescent="0.25">
      <c r="A46">
        <v>17</v>
      </c>
      <c r="B46">
        <f t="shared" ref="B46:M46" si="28">B19/10^6</f>
        <v>27.984900727580598</v>
      </c>
      <c r="C46">
        <f t="shared" si="28"/>
        <v>39.992618071071384</v>
      </c>
      <c r="D46">
        <f t="shared" si="28"/>
        <v>37.652069954903197</v>
      </c>
      <c r="E46">
        <f t="shared" si="28"/>
        <v>35.496015175466702</v>
      </c>
      <c r="F46">
        <f t="shared" si="28"/>
        <v>32.085325689612937</v>
      </c>
      <c r="G46">
        <f t="shared" si="28"/>
        <v>33.150429281966701</v>
      </c>
      <c r="H46">
        <f t="shared" si="28"/>
        <v>36.074529990677419</v>
      </c>
      <c r="I46">
        <f t="shared" si="28"/>
        <v>38.910867801935439</v>
      </c>
      <c r="J46">
        <f t="shared" si="28"/>
        <v>33.086487939166631</v>
      </c>
      <c r="K46">
        <f t="shared" si="28"/>
        <v>21.035992645903239</v>
      </c>
      <c r="L46">
        <f t="shared" si="28"/>
        <v>18.275701710866699</v>
      </c>
      <c r="M46">
        <f t="shared" si="28"/>
        <v>19.208334416612946</v>
      </c>
      <c r="Q46">
        <v>0</v>
      </c>
      <c r="R46">
        <v>0</v>
      </c>
      <c r="S46">
        <v>0</v>
      </c>
      <c r="T46">
        <v>86580.945566666705</v>
      </c>
      <c r="U46">
        <v>174252.62045161301</v>
      </c>
      <c r="V46">
        <v>139740.77373333299</v>
      </c>
      <c r="W46">
        <v>144468.76264516101</v>
      </c>
      <c r="X46">
        <v>146481.96351612901</v>
      </c>
      <c r="Y46">
        <v>0</v>
      </c>
      <c r="Z46">
        <v>0</v>
      </c>
      <c r="AA46">
        <v>0</v>
      </c>
      <c r="AB46">
        <v>0</v>
      </c>
    </row>
    <row r="47" spans="1:28" x14ac:dyDescent="0.25">
      <c r="A47">
        <v>18</v>
      </c>
      <c r="B47">
        <f t="shared" ref="B47:M47" si="29">B20/10^6</f>
        <v>3.2201382557439557</v>
      </c>
      <c r="C47">
        <f t="shared" si="29"/>
        <v>11.052218469241115</v>
      </c>
      <c r="D47">
        <f t="shared" si="29"/>
        <v>11.486264485329958</v>
      </c>
      <c r="E47">
        <f t="shared" si="29"/>
        <v>10.549999457683366</v>
      </c>
      <c r="F47">
        <f t="shared" si="29"/>
        <v>11.653263266233907</v>
      </c>
      <c r="G47">
        <f t="shared" si="29"/>
        <v>8.6267852618916674</v>
      </c>
      <c r="H47">
        <f t="shared" si="29"/>
        <v>10.186470378524195</v>
      </c>
      <c r="I47">
        <f t="shared" si="29"/>
        <v>10.829947226935497</v>
      </c>
      <c r="J47">
        <f t="shared" si="29"/>
        <v>7.6739302953583373</v>
      </c>
      <c r="K47">
        <f t="shared" si="29"/>
        <v>2.9388306693185466</v>
      </c>
      <c r="L47">
        <f t="shared" si="29"/>
        <v>0</v>
      </c>
      <c r="M47">
        <f t="shared" si="29"/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</row>
    <row r="48" spans="1:28" x14ac:dyDescent="0.25">
      <c r="A48">
        <v>19</v>
      </c>
      <c r="B48">
        <f t="shared" ref="B48:M48" si="30">B21/10^6</f>
        <v>0</v>
      </c>
      <c r="C48">
        <f t="shared" si="30"/>
        <v>0</v>
      </c>
      <c r="D48">
        <f t="shared" si="30"/>
        <v>0</v>
      </c>
      <c r="E48">
        <f t="shared" si="30"/>
        <v>2.1956846554548366</v>
      </c>
      <c r="F48">
        <f t="shared" si="30"/>
        <v>4.4520378369637132</v>
      </c>
      <c r="G48">
        <f t="shared" si="30"/>
        <v>3.5906542784208328</v>
      </c>
      <c r="H48">
        <f t="shared" si="30"/>
        <v>3.728179781919351</v>
      </c>
      <c r="I48">
        <f t="shared" si="30"/>
        <v>3.7748698697056491</v>
      </c>
      <c r="J48">
        <f t="shared" si="30"/>
        <v>0</v>
      </c>
      <c r="K48">
        <f t="shared" si="30"/>
        <v>0</v>
      </c>
      <c r="L48">
        <f t="shared" si="30"/>
        <v>0</v>
      </c>
      <c r="M48">
        <f t="shared" si="30"/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</row>
    <row r="49" spans="1:28" x14ac:dyDescent="0.25">
      <c r="A49">
        <v>20</v>
      </c>
      <c r="B49">
        <f t="shared" ref="B49:M49" si="31">B22/10^6</f>
        <v>0</v>
      </c>
      <c r="C49">
        <f t="shared" si="31"/>
        <v>0</v>
      </c>
      <c r="D49">
        <f t="shared" si="31"/>
        <v>0</v>
      </c>
      <c r="E49">
        <f t="shared" si="31"/>
        <v>0</v>
      </c>
      <c r="F49">
        <f t="shared" si="31"/>
        <v>0</v>
      </c>
      <c r="G49">
        <f t="shared" si="31"/>
        <v>0</v>
      </c>
      <c r="H49">
        <f t="shared" si="31"/>
        <v>0</v>
      </c>
      <c r="I49">
        <f t="shared" si="31"/>
        <v>0</v>
      </c>
      <c r="J49">
        <f t="shared" si="31"/>
        <v>0</v>
      </c>
      <c r="K49">
        <f t="shared" si="31"/>
        <v>0</v>
      </c>
      <c r="L49">
        <f t="shared" si="31"/>
        <v>0</v>
      </c>
      <c r="M49">
        <f t="shared" si="31"/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</row>
    <row r="50" spans="1:28" x14ac:dyDescent="0.25">
      <c r="A50">
        <v>21</v>
      </c>
      <c r="B50">
        <f t="shared" ref="B50:M50" si="32">B23/10^6</f>
        <v>0</v>
      </c>
      <c r="C50">
        <f t="shared" si="32"/>
        <v>0</v>
      </c>
      <c r="D50">
        <f t="shared" si="32"/>
        <v>0</v>
      </c>
      <c r="E50">
        <f t="shared" si="32"/>
        <v>0</v>
      </c>
      <c r="F50">
        <f t="shared" si="32"/>
        <v>0</v>
      </c>
      <c r="G50">
        <f t="shared" si="32"/>
        <v>0</v>
      </c>
      <c r="H50">
        <f t="shared" si="32"/>
        <v>0</v>
      </c>
      <c r="I50">
        <f t="shared" si="32"/>
        <v>0</v>
      </c>
      <c r="J50">
        <f t="shared" si="32"/>
        <v>0</v>
      </c>
      <c r="K50">
        <f t="shared" si="32"/>
        <v>0</v>
      </c>
      <c r="L50">
        <f t="shared" si="32"/>
        <v>0</v>
      </c>
      <c r="M50">
        <f t="shared" si="32"/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</row>
    <row r="51" spans="1:28" x14ac:dyDescent="0.25">
      <c r="A51">
        <v>22</v>
      </c>
      <c r="B51">
        <f t="shared" ref="B51:M51" si="33">B24/10^6</f>
        <v>0</v>
      </c>
      <c r="C51">
        <f t="shared" si="33"/>
        <v>0</v>
      </c>
      <c r="D51">
        <f t="shared" si="33"/>
        <v>0</v>
      </c>
      <c r="E51">
        <f t="shared" si="33"/>
        <v>0</v>
      </c>
      <c r="F51">
        <f t="shared" si="33"/>
        <v>0</v>
      </c>
      <c r="G51">
        <f t="shared" si="33"/>
        <v>0</v>
      </c>
      <c r="H51">
        <f t="shared" si="33"/>
        <v>0</v>
      </c>
      <c r="I51">
        <f t="shared" si="33"/>
        <v>0</v>
      </c>
      <c r="J51">
        <f t="shared" si="33"/>
        <v>0</v>
      </c>
      <c r="K51">
        <f t="shared" si="33"/>
        <v>0</v>
      </c>
      <c r="L51">
        <f t="shared" si="33"/>
        <v>0</v>
      </c>
      <c r="M51">
        <f t="shared" si="33"/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</row>
    <row r="52" spans="1:28" x14ac:dyDescent="0.25">
      <c r="A52">
        <v>23</v>
      </c>
      <c r="B52">
        <f t="shared" ref="B52:M52" si="34">B25/10^6</f>
        <v>0</v>
      </c>
      <c r="C52">
        <f t="shared" si="34"/>
        <v>0</v>
      </c>
      <c r="D52">
        <f t="shared" si="34"/>
        <v>0</v>
      </c>
      <c r="E52">
        <f t="shared" si="34"/>
        <v>0</v>
      </c>
      <c r="F52">
        <f t="shared" si="34"/>
        <v>0</v>
      </c>
      <c r="G52">
        <f t="shared" si="34"/>
        <v>0</v>
      </c>
      <c r="H52">
        <f t="shared" si="34"/>
        <v>0</v>
      </c>
      <c r="I52">
        <f t="shared" si="34"/>
        <v>0</v>
      </c>
      <c r="J52">
        <f t="shared" si="34"/>
        <v>0</v>
      </c>
      <c r="K52">
        <f t="shared" si="34"/>
        <v>0</v>
      </c>
      <c r="L52">
        <f t="shared" si="34"/>
        <v>0</v>
      </c>
      <c r="M52">
        <f t="shared" si="34"/>
        <v>0</v>
      </c>
    </row>
    <row r="53" spans="1:28" x14ac:dyDescent="0.25">
      <c r="A53">
        <v>24</v>
      </c>
      <c r="B53">
        <f t="shared" ref="B53:M53" si="35">B26/10^6</f>
        <v>0</v>
      </c>
      <c r="C53">
        <f t="shared" si="35"/>
        <v>0</v>
      </c>
      <c r="D53">
        <f t="shared" si="35"/>
        <v>0</v>
      </c>
      <c r="E53">
        <f t="shared" si="35"/>
        <v>0</v>
      </c>
      <c r="F53">
        <f t="shared" si="35"/>
        <v>0</v>
      </c>
      <c r="G53">
        <f t="shared" si="35"/>
        <v>0</v>
      </c>
      <c r="H53">
        <f t="shared" si="35"/>
        <v>0</v>
      </c>
      <c r="I53">
        <f t="shared" si="35"/>
        <v>0</v>
      </c>
      <c r="J53">
        <f t="shared" si="35"/>
        <v>0</v>
      </c>
      <c r="K53">
        <f t="shared" si="35"/>
        <v>0</v>
      </c>
      <c r="L53">
        <f t="shared" si="35"/>
        <v>0</v>
      </c>
      <c r="M53">
        <f t="shared" si="35"/>
        <v>0</v>
      </c>
    </row>
  </sheetData>
  <mergeCells count="4">
    <mergeCell ref="F1:G1"/>
    <mergeCell ref="V2:W2"/>
    <mergeCell ref="V27:W27"/>
    <mergeCell ref="F28:G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Rated Power</vt:lpstr>
      <vt:lpstr>PVWATTS Inputs</vt:lpstr>
      <vt:lpstr>Output by Month</vt:lpstr>
      <vt:lpstr>DC Output Day</vt:lpstr>
      <vt:lpstr>AC Output Day</vt:lpstr>
      <vt:lpstr>Trans to Eilat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</dc:creator>
  <cp:lastModifiedBy>Schwartz, David</cp:lastModifiedBy>
  <dcterms:created xsi:type="dcterms:W3CDTF">2021-02-20T07:11:26Z</dcterms:created>
  <dcterms:modified xsi:type="dcterms:W3CDTF">2021-03-15T21:51:36Z</dcterms:modified>
</cp:coreProperties>
</file>