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worksheets/sheet1.xml" ContentType="application/vnd.openxmlformats-officedocument.spreadsheetml.worksheet+xml"/>
  <Override PartName="/xl/drawings/drawing5.xml" ContentType="application/vnd.openxmlformats-officedocument.drawing+xml"/>
  <Override PartName="/xl/worksheets/sheet13.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worksheets/sheet1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2.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6.xml" ContentType="application/vnd.openxmlformats-officedocument.spreadsheetml.worksheet+xml"/>
  <Override PartName="/xl/comments2.xml" ContentType="application/vnd.openxmlformats-officedocument.spreadsheetml.comment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C3D" lockStructure="1"/>
  <bookViews>
    <workbookView xWindow="0" yWindow="735" windowWidth="20400" windowHeight="7335" tabRatio="821"/>
  </bookViews>
  <sheets>
    <sheet name="הוראות" sheetId="1" r:id="rId1"/>
    <sheet name="סה&quot;כ פליטות לאוויר" sheetId="3" r:id="rId2"/>
    <sheet name="רכבים פרטיים" sheetId="5" r:id="rId3"/>
    <sheet name="רכב פרטי חישובים" sheetId="14" state="hidden" r:id="rId4"/>
    <sheet name="מוניות" sheetId="9" r:id="rId5"/>
    <sheet name="מוניות חישובים" sheetId="15" state="hidden" r:id="rId6"/>
    <sheet name="טנדר" sheetId="10" r:id="rId7"/>
    <sheet name="טנדר חישובים" sheetId="16" state="hidden" r:id="rId8"/>
    <sheet name="מיניבוס" sheetId="11" r:id="rId9"/>
    <sheet name="מיניבוס חישובים" sheetId="17" state="hidden" r:id="rId10"/>
    <sheet name="משאיות" sheetId="6" r:id="rId11"/>
    <sheet name="משאיות חישובים" sheetId="18" state="hidden" r:id="rId12"/>
    <sheet name="אוטובוסים" sheetId="7" r:id="rId13"/>
    <sheet name="אוטובוסים חישובים" sheetId="19" state="hidden" r:id="rId14"/>
    <sheet name="אופנוע" sheetId="12" r:id="rId15"/>
    <sheet name="אופנוע חישובים" sheetId="20" state="hidden" r:id="rId16"/>
  </sheets>
  <definedNames>
    <definedName name="_xlnm.Print_Area" localSheetId="0">הוראות!$A$1:$L$47</definedName>
  </definedNames>
  <calcPr calcId="145621"/>
</workbook>
</file>

<file path=xl/calcChain.xml><?xml version="1.0" encoding="utf-8"?>
<calcChain xmlns="http://schemas.openxmlformats.org/spreadsheetml/2006/main">
  <c r="H10" i="5" l="1"/>
  <c r="H9" i="5"/>
  <c r="D15" i="3" l="1"/>
  <c r="L14" i="17" l="1"/>
  <c r="L15" i="16" l="1"/>
  <c r="L16" i="16"/>
  <c r="L17" i="16"/>
  <c r="L18" i="16"/>
  <c r="L19" i="16"/>
  <c r="L20" i="16"/>
  <c r="L21" i="16"/>
  <c r="L22" i="16"/>
  <c r="L23" i="16"/>
  <c r="L19" i="15"/>
  <c r="L20" i="15"/>
  <c r="L21" i="15"/>
  <c r="L22" i="15"/>
  <c r="L23" i="15"/>
  <c r="L30" i="17" l="1"/>
  <c r="L31" i="17"/>
  <c r="L32" i="17"/>
  <c r="L33" i="17"/>
  <c r="L34" i="17"/>
  <c r="L29" i="17"/>
  <c r="O48" i="16"/>
  <c r="O49" i="16"/>
  <c r="O50" i="16"/>
  <c r="O51" i="16"/>
  <c r="O52" i="16"/>
  <c r="O47" i="16"/>
  <c r="L48" i="16"/>
  <c r="L49" i="16"/>
  <c r="L50" i="16"/>
  <c r="L51" i="16"/>
  <c r="L52" i="16"/>
  <c r="L47" i="16"/>
  <c r="O39" i="16"/>
  <c r="O40" i="16"/>
  <c r="O41" i="16"/>
  <c r="O42" i="16"/>
  <c r="O43" i="16"/>
  <c r="O38" i="16"/>
  <c r="L39" i="16"/>
  <c r="L40" i="16"/>
  <c r="L41" i="16"/>
  <c r="L42" i="16"/>
  <c r="L43" i="16"/>
  <c r="L38" i="16"/>
  <c r="O30" i="16"/>
  <c r="O31" i="16"/>
  <c r="O32" i="16"/>
  <c r="O33" i="16"/>
  <c r="O34" i="16"/>
  <c r="O29" i="16"/>
  <c r="K14" i="14" l="1"/>
  <c r="L14" i="14" s="1"/>
  <c r="J29" i="20" l="1"/>
  <c r="J70" i="20"/>
  <c r="G70" i="20"/>
  <c r="J69" i="20"/>
  <c r="G69" i="20"/>
  <c r="J68" i="20"/>
  <c r="G68" i="20"/>
  <c r="J67" i="20"/>
  <c r="G67" i="20"/>
  <c r="J66" i="20"/>
  <c r="G66" i="20"/>
  <c r="J65" i="20"/>
  <c r="G65" i="20"/>
  <c r="J61" i="20"/>
  <c r="G61" i="20"/>
  <c r="J60" i="20"/>
  <c r="G60" i="20"/>
  <c r="J59" i="20"/>
  <c r="G59" i="20"/>
  <c r="J58" i="20"/>
  <c r="G58" i="20"/>
  <c r="J57" i="20"/>
  <c r="G57" i="20"/>
  <c r="J56" i="20"/>
  <c r="G56" i="20"/>
  <c r="J52" i="20"/>
  <c r="G52" i="20"/>
  <c r="J51" i="20"/>
  <c r="G51" i="20"/>
  <c r="J50" i="20"/>
  <c r="G50" i="20"/>
  <c r="J49" i="20"/>
  <c r="G49" i="20"/>
  <c r="J48" i="20"/>
  <c r="G48" i="20"/>
  <c r="J47" i="20"/>
  <c r="G47" i="20"/>
  <c r="J43" i="20"/>
  <c r="G43" i="20"/>
  <c r="J42" i="20"/>
  <c r="G42" i="20"/>
  <c r="J41" i="20"/>
  <c r="G41" i="20"/>
  <c r="J40" i="20"/>
  <c r="G40" i="20"/>
  <c r="J39" i="20"/>
  <c r="G39" i="20"/>
  <c r="J38" i="20"/>
  <c r="G38" i="20"/>
  <c r="J34" i="20"/>
  <c r="G34" i="20"/>
  <c r="J33" i="20"/>
  <c r="G33" i="20"/>
  <c r="J32" i="20"/>
  <c r="G32" i="20"/>
  <c r="J31" i="20"/>
  <c r="G31" i="20"/>
  <c r="J30" i="20"/>
  <c r="G30" i="20"/>
  <c r="G29" i="20"/>
  <c r="G23" i="20"/>
  <c r="H23" i="20" s="1"/>
  <c r="G22" i="20"/>
  <c r="H22" i="20" s="1"/>
  <c r="G21" i="20"/>
  <c r="H21" i="20" s="1"/>
  <c r="G20" i="20"/>
  <c r="H20" i="20" s="1"/>
  <c r="G19" i="20"/>
  <c r="H19" i="20" s="1"/>
  <c r="G18" i="20"/>
  <c r="H18" i="20" s="1"/>
  <c r="G17" i="20"/>
  <c r="H17" i="20" s="1"/>
  <c r="G16" i="20"/>
  <c r="H16" i="20" s="1"/>
  <c r="G15" i="20"/>
  <c r="H15" i="20" s="1"/>
  <c r="G14" i="20"/>
  <c r="H14" i="20" s="1"/>
  <c r="H18" i="12"/>
  <c r="H17" i="12"/>
  <c r="H16" i="12"/>
  <c r="H15" i="12"/>
  <c r="H14" i="12"/>
  <c r="H13" i="12"/>
  <c r="H12" i="12"/>
  <c r="H11" i="12"/>
  <c r="H10" i="12"/>
  <c r="H9" i="12"/>
  <c r="L70" i="19"/>
  <c r="I70" i="19"/>
  <c r="L69" i="19"/>
  <c r="I69" i="19"/>
  <c r="L68" i="19"/>
  <c r="I68" i="19"/>
  <c r="L67" i="19"/>
  <c r="I67" i="19"/>
  <c r="L66" i="19"/>
  <c r="I66" i="19"/>
  <c r="L65" i="19"/>
  <c r="I65" i="19"/>
  <c r="L61" i="19"/>
  <c r="I61" i="19"/>
  <c r="L60" i="19"/>
  <c r="I60" i="19"/>
  <c r="L59" i="19"/>
  <c r="I59" i="19"/>
  <c r="L58" i="19"/>
  <c r="I58" i="19"/>
  <c r="L57" i="19"/>
  <c r="I57" i="19"/>
  <c r="L56" i="19"/>
  <c r="I56" i="19"/>
  <c r="L52" i="19"/>
  <c r="I52" i="19"/>
  <c r="L51" i="19"/>
  <c r="I51" i="19"/>
  <c r="L50" i="19"/>
  <c r="I50" i="19"/>
  <c r="L49" i="19"/>
  <c r="I49" i="19"/>
  <c r="L48" i="19"/>
  <c r="I48" i="19"/>
  <c r="L47" i="19"/>
  <c r="I47" i="19"/>
  <c r="L43" i="19"/>
  <c r="I43" i="19"/>
  <c r="L42" i="19"/>
  <c r="I42" i="19"/>
  <c r="L41" i="19"/>
  <c r="I41" i="19"/>
  <c r="L40" i="19"/>
  <c r="I40" i="19"/>
  <c r="L39" i="19"/>
  <c r="I39" i="19"/>
  <c r="L38" i="19"/>
  <c r="I38" i="19"/>
  <c r="L34" i="19"/>
  <c r="I34" i="19"/>
  <c r="L33" i="19"/>
  <c r="I33" i="19"/>
  <c r="L32" i="19"/>
  <c r="I32" i="19"/>
  <c r="L31" i="19"/>
  <c r="I31" i="19"/>
  <c r="L30" i="19"/>
  <c r="I30" i="19"/>
  <c r="L29" i="19"/>
  <c r="I29" i="19"/>
  <c r="I23" i="19"/>
  <c r="J23" i="19" s="1"/>
  <c r="I22" i="19"/>
  <c r="J22" i="19" s="1"/>
  <c r="I21" i="19"/>
  <c r="J21" i="19" s="1"/>
  <c r="I20" i="19"/>
  <c r="J20" i="19" s="1"/>
  <c r="I19" i="19"/>
  <c r="J19" i="19" s="1"/>
  <c r="I18" i="19"/>
  <c r="J18" i="19" s="1"/>
  <c r="I17" i="19"/>
  <c r="J17" i="19" s="1"/>
  <c r="I16" i="19"/>
  <c r="J16" i="19" s="1"/>
  <c r="I15" i="19"/>
  <c r="J15" i="19" s="1"/>
  <c r="I14" i="19"/>
  <c r="J14" i="19" s="1"/>
  <c r="H18" i="7"/>
  <c r="H17" i="7"/>
  <c r="H16" i="7"/>
  <c r="H15" i="7"/>
  <c r="H14" i="7"/>
  <c r="H13" i="7"/>
  <c r="H12" i="7"/>
  <c r="H11" i="7"/>
  <c r="H10" i="7"/>
  <c r="H9" i="7"/>
  <c r="N70" i="18"/>
  <c r="K70" i="18"/>
  <c r="N69" i="18"/>
  <c r="K69" i="18"/>
  <c r="N68" i="18"/>
  <c r="K68" i="18"/>
  <c r="N67" i="18"/>
  <c r="K67" i="18"/>
  <c r="N66" i="18"/>
  <c r="K66" i="18"/>
  <c r="N65" i="18"/>
  <c r="K65" i="18"/>
  <c r="N61" i="18"/>
  <c r="K61" i="18"/>
  <c r="N60" i="18"/>
  <c r="K60" i="18"/>
  <c r="N59" i="18"/>
  <c r="K59" i="18"/>
  <c r="N58" i="18"/>
  <c r="K58" i="18"/>
  <c r="N57" i="18"/>
  <c r="K57" i="18"/>
  <c r="N56" i="18"/>
  <c r="K56" i="18"/>
  <c r="N52" i="18"/>
  <c r="K52" i="18"/>
  <c r="N51" i="18"/>
  <c r="K51" i="18"/>
  <c r="N50" i="18"/>
  <c r="K50" i="18"/>
  <c r="N49" i="18"/>
  <c r="K49" i="18"/>
  <c r="N48" i="18"/>
  <c r="K48" i="18"/>
  <c r="N47" i="18"/>
  <c r="K47" i="18"/>
  <c r="N43" i="18"/>
  <c r="K43" i="18"/>
  <c r="N42" i="18"/>
  <c r="K42" i="18"/>
  <c r="N41" i="18"/>
  <c r="K41" i="18"/>
  <c r="N40" i="18"/>
  <c r="K40" i="18"/>
  <c r="N39" i="18"/>
  <c r="K39" i="18"/>
  <c r="N38" i="18"/>
  <c r="K38" i="18"/>
  <c r="N34" i="18"/>
  <c r="K34" i="18"/>
  <c r="N33" i="18"/>
  <c r="K33" i="18"/>
  <c r="N32" i="18"/>
  <c r="K32" i="18"/>
  <c r="N31" i="18"/>
  <c r="K31" i="18"/>
  <c r="N30" i="18"/>
  <c r="K30" i="18"/>
  <c r="N29" i="18"/>
  <c r="K29" i="18"/>
  <c r="K23" i="18"/>
  <c r="L23" i="18" s="1"/>
  <c r="K22" i="18"/>
  <c r="L22" i="18" s="1"/>
  <c r="K21" i="18"/>
  <c r="L21" i="18" s="1"/>
  <c r="K20" i="18"/>
  <c r="L20" i="18" s="1"/>
  <c r="K19" i="18"/>
  <c r="L19" i="18" s="1"/>
  <c r="K18" i="18"/>
  <c r="L18" i="18" s="1"/>
  <c r="K17" i="18"/>
  <c r="L17" i="18" s="1"/>
  <c r="K16" i="18"/>
  <c r="L16" i="18" s="1"/>
  <c r="K15" i="18"/>
  <c r="L15" i="18" s="1"/>
  <c r="K14" i="18"/>
  <c r="L14" i="18" s="1"/>
  <c r="H18" i="6"/>
  <c r="H17" i="6"/>
  <c r="H16" i="6"/>
  <c r="H15" i="6"/>
  <c r="H14" i="6"/>
  <c r="H13" i="6"/>
  <c r="H12" i="6"/>
  <c r="H11" i="6"/>
  <c r="H10" i="6"/>
  <c r="H9" i="6"/>
  <c r="M29" i="19" l="1"/>
  <c r="K48" i="20"/>
  <c r="K52" i="20"/>
  <c r="K49" i="20"/>
  <c r="K47" i="20"/>
  <c r="K50" i="20"/>
  <c r="K51" i="20"/>
  <c r="H41" i="20"/>
  <c r="H42" i="20"/>
  <c r="H39" i="20"/>
  <c r="H43" i="20"/>
  <c r="H40" i="20"/>
  <c r="H38" i="20"/>
  <c r="H59" i="20"/>
  <c r="H60" i="20"/>
  <c r="H57" i="20"/>
  <c r="H61" i="20"/>
  <c r="H58" i="20"/>
  <c r="H56" i="20"/>
  <c r="H32" i="20"/>
  <c r="H33" i="20"/>
  <c r="H30" i="20"/>
  <c r="H34" i="20"/>
  <c r="H31" i="20"/>
  <c r="H29" i="20"/>
  <c r="H50" i="20"/>
  <c r="H51" i="20"/>
  <c r="H48" i="20"/>
  <c r="H52" i="20"/>
  <c r="H49" i="20"/>
  <c r="H47" i="20"/>
  <c r="H68" i="20"/>
  <c r="H69" i="20"/>
  <c r="H66" i="20"/>
  <c r="H70" i="20"/>
  <c r="H67" i="20"/>
  <c r="H65" i="20"/>
  <c r="K30" i="20"/>
  <c r="K34" i="20"/>
  <c r="K31" i="20"/>
  <c r="K29" i="20"/>
  <c r="K32" i="20"/>
  <c r="K33" i="20"/>
  <c r="K66" i="20"/>
  <c r="K70" i="20"/>
  <c r="K67" i="20"/>
  <c r="K65" i="20"/>
  <c r="K68" i="20"/>
  <c r="K69" i="20"/>
  <c r="K39" i="20"/>
  <c r="K43" i="20"/>
  <c r="K40" i="20"/>
  <c r="K38" i="20"/>
  <c r="K41" i="20"/>
  <c r="K42" i="20"/>
  <c r="K57" i="20"/>
  <c r="K61" i="20"/>
  <c r="K58" i="20"/>
  <c r="K56" i="20"/>
  <c r="K59" i="20"/>
  <c r="K60" i="20"/>
  <c r="M33" i="19"/>
  <c r="M49" i="19"/>
  <c r="J39" i="19"/>
  <c r="J43" i="19"/>
  <c r="J59" i="19"/>
  <c r="J61" i="19"/>
  <c r="J66" i="19"/>
  <c r="J68" i="19"/>
  <c r="J70" i="19"/>
  <c r="M31" i="19"/>
  <c r="M47" i="19"/>
  <c r="M51" i="19"/>
  <c r="J41" i="19"/>
  <c r="J57" i="19"/>
  <c r="J65" i="19"/>
  <c r="J67" i="19"/>
  <c r="J69" i="19"/>
  <c r="M65" i="19"/>
  <c r="M67" i="19"/>
  <c r="M69" i="19"/>
  <c r="M66" i="19"/>
  <c r="M68" i="19"/>
  <c r="M70" i="19"/>
  <c r="M60" i="19"/>
  <c r="J48" i="19"/>
  <c r="J50" i="19"/>
  <c r="J52" i="19"/>
  <c r="J29" i="19"/>
  <c r="J31" i="19"/>
  <c r="J33" i="19"/>
  <c r="J38" i="19"/>
  <c r="J40" i="19"/>
  <c r="J42" i="19"/>
  <c r="J47" i="19"/>
  <c r="J49" i="19"/>
  <c r="J51" i="19"/>
  <c r="J56" i="19"/>
  <c r="J58" i="19"/>
  <c r="J60" i="19"/>
  <c r="M38" i="19"/>
  <c r="M40" i="19"/>
  <c r="M42" i="19"/>
  <c r="M56" i="19"/>
  <c r="M58" i="19"/>
  <c r="J30" i="19"/>
  <c r="J32" i="19"/>
  <c r="J34" i="19"/>
  <c r="M30" i="19"/>
  <c r="M32" i="19"/>
  <c r="M34" i="19"/>
  <c r="M39" i="19"/>
  <c r="M41" i="19"/>
  <c r="M43" i="19"/>
  <c r="M48" i="19"/>
  <c r="M50" i="19"/>
  <c r="M52" i="19"/>
  <c r="M57" i="19"/>
  <c r="M59" i="19"/>
  <c r="M61" i="19"/>
  <c r="L29" i="18"/>
  <c r="L31" i="18"/>
  <c r="L30" i="18"/>
  <c r="L32" i="18"/>
  <c r="L34" i="18"/>
  <c r="L33" i="18"/>
  <c r="L39" i="18"/>
  <c r="L41" i="18"/>
  <c r="L43" i="18"/>
  <c r="L48" i="18"/>
  <c r="L50" i="18"/>
  <c r="L52" i="18"/>
  <c r="L57" i="18"/>
  <c r="L59" i="18"/>
  <c r="L61" i="18"/>
  <c r="L66" i="18"/>
  <c r="L68" i="18"/>
  <c r="L70" i="18"/>
  <c r="O30" i="18"/>
  <c r="O32" i="18"/>
  <c r="O34" i="18"/>
  <c r="O39" i="18"/>
  <c r="O41" i="18"/>
  <c r="O43" i="18"/>
  <c r="O48" i="18"/>
  <c r="O50" i="18"/>
  <c r="O52" i="18"/>
  <c r="O57" i="18"/>
  <c r="O59" i="18"/>
  <c r="O61" i="18"/>
  <c r="O66" i="18"/>
  <c r="O68" i="18"/>
  <c r="O70" i="18"/>
  <c r="L38" i="18"/>
  <c r="L40" i="18"/>
  <c r="L42" i="18"/>
  <c r="L47" i="18"/>
  <c r="L49" i="18"/>
  <c r="L51" i="18"/>
  <c r="L56" i="18"/>
  <c r="L58" i="18"/>
  <c r="L60" i="18"/>
  <c r="L65" i="18"/>
  <c r="L67" i="18"/>
  <c r="L69" i="18"/>
  <c r="O29" i="18"/>
  <c r="O31" i="18"/>
  <c r="O33" i="18"/>
  <c r="O38" i="18"/>
  <c r="O40" i="18"/>
  <c r="O42" i="18"/>
  <c r="O47" i="18"/>
  <c r="O49" i="18"/>
  <c r="O51" i="18"/>
  <c r="O56" i="18"/>
  <c r="O58" i="18"/>
  <c r="O60" i="18"/>
  <c r="O65" i="18"/>
  <c r="O67" i="18"/>
  <c r="O69" i="18"/>
  <c r="N70" i="17"/>
  <c r="K70" i="17"/>
  <c r="N69" i="17"/>
  <c r="K69" i="17"/>
  <c r="N68" i="17"/>
  <c r="K68" i="17"/>
  <c r="N67" i="17"/>
  <c r="K67" i="17"/>
  <c r="N66" i="17"/>
  <c r="K66" i="17"/>
  <c r="N65" i="17"/>
  <c r="K65" i="17"/>
  <c r="N61" i="17"/>
  <c r="K61" i="17"/>
  <c r="N60" i="17"/>
  <c r="K60" i="17"/>
  <c r="N59" i="17"/>
  <c r="K59" i="17"/>
  <c r="N58" i="17"/>
  <c r="K58" i="17"/>
  <c r="N57" i="17"/>
  <c r="K57" i="17"/>
  <c r="N56" i="17"/>
  <c r="K56" i="17"/>
  <c r="N52" i="17"/>
  <c r="K52" i="17"/>
  <c r="N51" i="17"/>
  <c r="K51" i="17"/>
  <c r="N50" i="17"/>
  <c r="K50" i="17"/>
  <c r="N49" i="17"/>
  <c r="K49" i="17"/>
  <c r="N48" i="17"/>
  <c r="K48" i="17"/>
  <c r="N47" i="17"/>
  <c r="K47" i="17"/>
  <c r="N43" i="17"/>
  <c r="K43" i="17"/>
  <c r="N42" i="17"/>
  <c r="K42" i="17"/>
  <c r="N41" i="17"/>
  <c r="K41" i="17"/>
  <c r="N40" i="17"/>
  <c r="K40" i="17"/>
  <c r="N39" i="17"/>
  <c r="K39" i="17"/>
  <c r="N38" i="17"/>
  <c r="K38" i="17"/>
  <c r="N34" i="17"/>
  <c r="K34" i="17"/>
  <c r="N33" i="17"/>
  <c r="K33" i="17"/>
  <c r="N32" i="17"/>
  <c r="K32" i="17"/>
  <c r="N31" i="17"/>
  <c r="K31" i="17"/>
  <c r="N30" i="17"/>
  <c r="K30" i="17"/>
  <c r="N29" i="17"/>
  <c r="K29" i="17"/>
  <c r="K23" i="17"/>
  <c r="L23" i="17" s="1"/>
  <c r="K22" i="17"/>
  <c r="L22" i="17" s="1"/>
  <c r="K21" i="17"/>
  <c r="L21" i="17" s="1"/>
  <c r="K20" i="17"/>
  <c r="L20" i="17" s="1"/>
  <c r="K19" i="17"/>
  <c r="L19" i="17" s="1"/>
  <c r="K18" i="17"/>
  <c r="L18" i="17" s="1"/>
  <c r="K17" i="17"/>
  <c r="L17" i="17" s="1"/>
  <c r="K16" i="17"/>
  <c r="L16" i="17" s="1"/>
  <c r="K15" i="17"/>
  <c r="L15" i="17" s="1"/>
  <c r="K14" i="17"/>
  <c r="N70" i="16"/>
  <c r="K70" i="16"/>
  <c r="N69" i="16"/>
  <c r="K69" i="16"/>
  <c r="N68" i="16"/>
  <c r="K68" i="16"/>
  <c r="N67" i="16"/>
  <c r="K67" i="16"/>
  <c r="N66" i="16"/>
  <c r="K66" i="16"/>
  <c r="N65" i="16"/>
  <c r="K65" i="16"/>
  <c r="N61" i="16"/>
  <c r="K61" i="16"/>
  <c r="N60" i="16"/>
  <c r="K60" i="16"/>
  <c r="N59" i="16"/>
  <c r="K59" i="16"/>
  <c r="N58" i="16"/>
  <c r="K58" i="16"/>
  <c r="N57" i="16"/>
  <c r="K57" i="16"/>
  <c r="N56" i="16"/>
  <c r="K56" i="16"/>
  <c r="N52" i="16"/>
  <c r="K52" i="16"/>
  <c r="N51" i="16"/>
  <c r="K51" i="16"/>
  <c r="N50" i="16"/>
  <c r="K50" i="16"/>
  <c r="N49" i="16"/>
  <c r="K49" i="16"/>
  <c r="N48" i="16"/>
  <c r="K48" i="16"/>
  <c r="N47" i="16"/>
  <c r="K47" i="16"/>
  <c r="N43" i="16"/>
  <c r="K43" i="16"/>
  <c r="N42" i="16"/>
  <c r="K42" i="16"/>
  <c r="N41" i="16"/>
  <c r="K41" i="16"/>
  <c r="N40" i="16"/>
  <c r="K40" i="16"/>
  <c r="N39" i="16"/>
  <c r="K39" i="16"/>
  <c r="N38" i="16"/>
  <c r="K38" i="16"/>
  <c r="N34" i="16"/>
  <c r="K34" i="16"/>
  <c r="N33" i="16"/>
  <c r="K33" i="16"/>
  <c r="N32" i="16"/>
  <c r="K32" i="16"/>
  <c r="N31" i="16"/>
  <c r="K31" i="16"/>
  <c r="N30" i="16"/>
  <c r="K30" i="16"/>
  <c r="N29" i="16"/>
  <c r="K29" i="16"/>
  <c r="K23" i="16"/>
  <c r="K22" i="16"/>
  <c r="K21" i="16"/>
  <c r="K20" i="16"/>
  <c r="K19" i="16"/>
  <c r="K18" i="16"/>
  <c r="K17" i="16"/>
  <c r="K16" i="16"/>
  <c r="K15" i="16"/>
  <c r="K14" i="16"/>
  <c r="L14" i="16" s="1"/>
  <c r="N70" i="15"/>
  <c r="O70" i="15" s="1"/>
  <c r="K70" i="15"/>
  <c r="N69" i="15"/>
  <c r="O69" i="15" s="1"/>
  <c r="K69" i="15"/>
  <c r="N68" i="15"/>
  <c r="O68" i="15" s="1"/>
  <c r="K68" i="15"/>
  <c r="N67" i="15"/>
  <c r="O67" i="15" s="1"/>
  <c r="K67" i="15"/>
  <c r="N66" i="15"/>
  <c r="O66" i="15" s="1"/>
  <c r="K66" i="15"/>
  <c r="N65" i="15"/>
  <c r="O65" i="15" s="1"/>
  <c r="K65" i="15"/>
  <c r="N57" i="15"/>
  <c r="N58" i="15"/>
  <c r="N59" i="15"/>
  <c r="N60" i="15"/>
  <c r="N61" i="15"/>
  <c r="N56" i="15"/>
  <c r="K57" i="15"/>
  <c r="L57" i="15" s="1"/>
  <c r="K58" i="15"/>
  <c r="K59" i="15"/>
  <c r="L59" i="15" s="1"/>
  <c r="K60" i="15"/>
  <c r="K61" i="15"/>
  <c r="L61" i="15" s="1"/>
  <c r="K56" i="15"/>
  <c r="N48" i="15"/>
  <c r="N49" i="15"/>
  <c r="N50" i="15"/>
  <c r="N51" i="15"/>
  <c r="N52" i="15"/>
  <c r="N47" i="15"/>
  <c r="K48" i="15"/>
  <c r="L48" i="15" s="1"/>
  <c r="K49" i="15"/>
  <c r="K50" i="15"/>
  <c r="L50" i="15" s="1"/>
  <c r="K51" i="15"/>
  <c r="K52" i="15"/>
  <c r="L52" i="15" s="1"/>
  <c r="K47" i="15"/>
  <c r="N39" i="15"/>
  <c r="N40" i="15"/>
  <c r="N41" i="15"/>
  <c r="N42" i="15"/>
  <c r="N43" i="15"/>
  <c r="N38" i="15"/>
  <c r="K39" i="15"/>
  <c r="K40" i="15"/>
  <c r="K41" i="15"/>
  <c r="K42" i="15"/>
  <c r="K43" i="15"/>
  <c r="K38" i="15"/>
  <c r="N30" i="15"/>
  <c r="N31" i="15"/>
  <c r="N32" i="15"/>
  <c r="N33" i="15"/>
  <c r="N34" i="15"/>
  <c r="N29" i="15"/>
  <c r="K30" i="15"/>
  <c r="K31" i="15"/>
  <c r="K32" i="15"/>
  <c r="K33" i="15"/>
  <c r="K34" i="15"/>
  <c r="K29" i="15"/>
  <c r="K15" i="15"/>
  <c r="L15" i="15" s="1"/>
  <c r="K16" i="15"/>
  <c r="L16" i="15" s="1"/>
  <c r="K17" i="15"/>
  <c r="L17" i="15" s="1"/>
  <c r="K18" i="15"/>
  <c r="L18" i="15" s="1"/>
  <c r="K19" i="15"/>
  <c r="K20" i="15"/>
  <c r="K21" i="15"/>
  <c r="K22" i="15"/>
  <c r="K23" i="15"/>
  <c r="K14" i="15"/>
  <c r="L14" i="15" s="1"/>
  <c r="H18" i="11"/>
  <c r="H17" i="11"/>
  <c r="H16" i="11"/>
  <c r="H15" i="11"/>
  <c r="H14" i="11"/>
  <c r="H13" i="11"/>
  <c r="H12" i="11"/>
  <c r="H11" i="11"/>
  <c r="H10" i="11"/>
  <c r="H9" i="11"/>
  <c r="H18" i="10"/>
  <c r="H17" i="10"/>
  <c r="H16" i="10"/>
  <c r="H15" i="10"/>
  <c r="H14" i="10"/>
  <c r="H13" i="10"/>
  <c r="H12" i="10"/>
  <c r="H11" i="10"/>
  <c r="H10" i="10"/>
  <c r="H9" i="10"/>
  <c r="H18" i="9"/>
  <c r="H17" i="9"/>
  <c r="H16" i="9"/>
  <c r="H15" i="9"/>
  <c r="H14" i="9"/>
  <c r="H13" i="9"/>
  <c r="H12" i="9"/>
  <c r="H11" i="9"/>
  <c r="H10" i="9"/>
  <c r="H9" i="9"/>
  <c r="N66" i="14"/>
  <c r="O66" i="14" s="1"/>
  <c r="N67" i="14"/>
  <c r="O67" i="14" s="1"/>
  <c r="N68" i="14"/>
  <c r="N69" i="14"/>
  <c r="O69" i="14" s="1"/>
  <c r="N70" i="14"/>
  <c r="O70" i="14" s="1"/>
  <c r="N65" i="14"/>
  <c r="O65" i="14" s="1"/>
  <c r="K66" i="14"/>
  <c r="K67" i="14"/>
  <c r="K68" i="14"/>
  <c r="K69" i="14"/>
  <c r="K70" i="14"/>
  <c r="K65" i="14"/>
  <c r="N57" i="14"/>
  <c r="N58" i="14"/>
  <c r="O58" i="14" s="1"/>
  <c r="N59" i="14"/>
  <c r="N60" i="14"/>
  <c r="N61" i="14"/>
  <c r="N56" i="14"/>
  <c r="O56" i="14" s="1"/>
  <c r="K57" i="14"/>
  <c r="K58" i="14"/>
  <c r="K59" i="14"/>
  <c r="L59" i="14" s="1"/>
  <c r="K60" i="14"/>
  <c r="L60" i="14" s="1"/>
  <c r="K61" i="14"/>
  <c r="K56" i="14"/>
  <c r="N48" i="14"/>
  <c r="O48" i="14" s="1"/>
  <c r="N49" i="14"/>
  <c r="O49" i="14" s="1"/>
  <c r="N50" i="14"/>
  <c r="N51" i="14"/>
  <c r="O51" i="14" s="1"/>
  <c r="N52" i="14"/>
  <c r="O52" i="14" s="1"/>
  <c r="N47" i="14"/>
  <c r="O47" i="14" s="1"/>
  <c r="K48" i="14"/>
  <c r="K49" i="14"/>
  <c r="K50" i="14"/>
  <c r="K51" i="14"/>
  <c r="K52" i="14"/>
  <c r="K47" i="14"/>
  <c r="N39" i="14"/>
  <c r="N40" i="14"/>
  <c r="O40" i="14" s="1"/>
  <c r="N41" i="14"/>
  <c r="N42" i="14"/>
  <c r="N43" i="14"/>
  <c r="N38" i="14"/>
  <c r="O38" i="14" s="1"/>
  <c r="K39" i="14"/>
  <c r="K40" i="14"/>
  <c r="K41" i="14"/>
  <c r="K42" i="14"/>
  <c r="L42" i="14" s="1"/>
  <c r="K43" i="14"/>
  <c r="K38" i="14"/>
  <c r="N30" i="14"/>
  <c r="N31" i="14"/>
  <c r="N32" i="14"/>
  <c r="N33" i="14"/>
  <c r="N34" i="14"/>
  <c r="N29" i="14"/>
  <c r="H11" i="5"/>
  <c r="H12" i="5"/>
  <c r="H13" i="5"/>
  <c r="H14" i="5"/>
  <c r="H15" i="5"/>
  <c r="H16" i="5"/>
  <c r="H17" i="5"/>
  <c r="H18" i="5"/>
  <c r="K34" i="14"/>
  <c r="K30" i="14"/>
  <c r="K31" i="14"/>
  <c r="K32" i="14"/>
  <c r="K33" i="14"/>
  <c r="L33" i="14" s="1"/>
  <c r="K29" i="14"/>
  <c r="K15" i="14"/>
  <c r="L15" i="14" s="1"/>
  <c r="K16" i="14"/>
  <c r="L16" i="14" s="1"/>
  <c r="K17" i="14"/>
  <c r="L17" i="14" s="1"/>
  <c r="K18" i="14"/>
  <c r="L18" i="14" s="1"/>
  <c r="K19" i="14"/>
  <c r="L19" i="14" s="1"/>
  <c r="K20" i="14"/>
  <c r="L20" i="14" s="1"/>
  <c r="K21" i="14"/>
  <c r="L21" i="14" s="1"/>
  <c r="K22" i="14"/>
  <c r="L22" i="14" s="1"/>
  <c r="K23" i="14"/>
  <c r="L23" i="14" s="1"/>
  <c r="L41" i="14" l="1"/>
  <c r="L31" i="16"/>
  <c r="L29" i="16"/>
  <c r="L32" i="16"/>
  <c r="L33" i="16"/>
  <c r="L30" i="16"/>
  <c r="L34" i="16"/>
  <c r="L43" i="15"/>
  <c r="L39" i="15"/>
  <c r="L41" i="15"/>
  <c r="L31" i="14"/>
  <c r="L29" i="14"/>
  <c r="L30" i="14"/>
  <c r="L33" i="15"/>
  <c r="L32" i="15"/>
  <c r="L29" i="15"/>
  <c r="L31" i="15"/>
  <c r="L34" i="15"/>
  <c r="L30" i="15"/>
  <c r="L34" i="14"/>
  <c r="L32" i="14"/>
  <c r="O31" i="14"/>
  <c r="O34" i="14"/>
  <c r="O33" i="14"/>
  <c r="O29" i="14"/>
  <c r="O30" i="14"/>
  <c r="O32" i="14"/>
  <c r="O30" i="17"/>
  <c r="O34" i="17"/>
  <c r="O31" i="17"/>
  <c r="O32" i="17"/>
  <c r="O33" i="17"/>
  <c r="O29" i="17"/>
  <c r="O66" i="17"/>
  <c r="O70" i="17"/>
  <c r="O67" i="17"/>
  <c r="O65" i="17"/>
  <c r="O68" i="17"/>
  <c r="O69" i="17"/>
  <c r="L41" i="17"/>
  <c r="L39" i="17"/>
  <c r="L43" i="17"/>
  <c r="L40" i="17"/>
  <c r="L38" i="17"/>
  <c r="L42" i="17"/>
  <c r="O39" i="17"/>
  <c r="O43" i="17"/>
  <c r="O40" i="17"/>
  <c r="O38" i="17"/>
  <c r="O41" i="17"/>
  <c r="O42" i="17"/>
  <c r="O57" i="17"/>
  <c r="O61" i="17"/>
  <c r="O58" i="17"/>
  <c r="O56" i="17"/>
  <c r="O59" i="17"/>
  <c r="O60" i="17"/>
  <c r="O48" i="17"/>
  <c r="O52" i="17"/>
  <c r="O49" i="17"/>
  <c r="O47" i="17"/>
  <c r="O50" i="17"/>
  <c r="O51" i="17"/>
  <c r="L59" i="17"/>
  <c r="L60" i="17"/>
  <c r="L57" i="17"/>
  <c r="L61" i="17"/>
  <c r="L58" i="17"/>
  <c r="L56" i="17"/>
  <c r="L50" i="17"/>
  <c r="L51" i="17"/>
  <c r="L48" i="17"/>
  <c r="L52" i="17"/>
  <c r="L49" i="17"/>
  <c r="L47" i="17"/>
  <c r="L68" i="17"/>
  <c r="L69" i="17"/>
  <c r="L66" i="17"/>
  <c r="L70" i="17"/>
  <c r="L67" i="17"/>
  <c r="L65" i="17"/>
  <c r="O32" i="15"/>
  <c r="O50" i="15"/>
  <c r="O59" i="15"/>
  <c r="O29" i="15"/>
  <c r="O31" i="15"/>
  <c r="L42" i="15"/>
  <c r="L51" i="15"/>
  <c r="O47" i="15"/>
  <c r="O49" i="15"/>
  <c r="L60" i="15"/>
  <c r="O56" i="15"/>
  <c r="O58" i="15"/>
  <c r="L66" i="15"/>
  <c r="L68" i="15"/>
  <c r="L70" i="15"/>
  <c r="O34" i="15"/>
  <c r="O30" i="15"/>
  <c r="O52" i="15"/>
  <c r="O48" i="15"/>
  <c r="O61" i="15"/>
  <c r="O57" i="15"/>
  <c r="O33" i="15"/>
  <c r="L38" i="15"/>
  <c r="L40" i="15"/>
  <c r="L47" i="15"/>
  <c r="L49" i="15"/>
  <c r="O51" i="15"/>
  <c r="L56" i="15"/>
  <c r="L58" i="15"/>
  <c r="O60" i="15"/>
  <c r="L65" i="15"/>
  <c r="L67" i="15"/>
  <c r="L69" i="15"/>
  <c r="O39" i="14"/>
  <c r="O61" i="14"/>
  <c r="L68" i="14"/>
  <c r="L38" i="14"/>
  <c r="O42" i="14"/>
  <c r="L56" i="14"/>
  <c r="O60" i="14"/>
  <c r="L65" i="14"/>
  <c r="L67" i="14"/>
  <c r="L43" i="14"/>
  <c r="L39" i="14"/>
  <c r="O41" i="14"/>
  <c r="O50" i="14"/>
  <c r="L61" i="14"/>
  <c r="L57" i="14"/>
  <c r="O59" i="14"/>
  <c r="L70" i="14"/>
  <c r="L66" i="14"/>
  <c r="O68" i="14"/>
  <c r="L69" i="14"/>
  <c r="O43" i="14"/>
  <c r="O57" i="14"/>
  <c r="L40" i="14"/>
  <c r="L58" i="14"/>
  <c r="O57" i="16"/>
  <c r="O59" i="16"/>
  <c r="O61" i="16"/>
  <c r="O66" i="16"/>
  <c r="O68" i="16"/>
  <c r="O70" i="16"/>
  <c r="L56" i="16"/>
  <c r="L58" i="16"/>
  <c r="L60" i="16"/>
  <c r="O56" i="16"/>
  <c r="O58" i="16"/>
  <c r="O60" i="16"/>
  <c r="O65" i="16"/>
  <c r="O67" i="16"/>
  <c r="O69" i="16"/>
  <c r="L57" i="16"/>
  <c r="L59" i="16"/>
  <c r="L61" i="16"/>
  <c r="L65" i="16"/>
  <c r="L67" i="16"/>
  <c r="L69" i="16"/>
  <c r="L66" i="16"/>
  <c r="L68" i="16"/>
  <c r="L70" i="16"/>
  <c r="O38" i="15"/>
  <c r="O40" i="15"/>
  <c r="O43" i="15"/>
  <c r="O39" i="15"/>
  <c r="O41" i="15"/>
  <c r="O42" i="15"/>
  <c r="L51" i="14"/>
  <c r="L47" i="14"/>
  <c r="L49" i="14"/>
  <c r="L50" i="14"/>
  <c r="L52" i="14"/>
  <c r="L48" i="14"/>
  <c r="G78" i="20"/>
  <c r="H13" i="3" s="1"/>
  <c r="G74" i="20"/>
  <c r="H16" i="3" s="1"/>
  <c r="G75" i="20"/>
  <c r="H17" i="3" s="1"/>
  <c r="G79" i="20"/>
  <c r="H14" i="3" s="1"/>
  <c r="G76" i="20"/>
  <c r="H12" i="3" s="1"/>
  <c r="G77" i="20"/>
  <c r="H15" i="3" s="1"/>
  <c r="I77" i="19"/>
  <c r="G15" i="3" s="1"/>
  <c r="I79" i="19"/>
  <c r="G14" i="3" s="1"/>
  <c r="I75" i="19"/>
  <c r="G17" i="3" s="1"/>
  <c r="I78" i="19"/>
  <c r="G13" i="3" s="1"/>
  <c r="I74" i="19"/>
  <c r="G16" i="3" s="1"/>
  <c r="I76" i="19"/>
  <c r="G12" i="3" s="1"/>
  <c r="K79" i="18"/>
  <c r="F14" i="3" s="1"/>
  <c r="K76" i="18"/>
  <c r="F12" i="3" s="1"/>
  <c r="K74" i="18"/>
  <c r="F16" i="3" s="1"/>
  <c r="K77" i="18"/>
  <c r="F15" i="3" s="1"/>
  <c r="K78" i="18"/>
  <c r="F13" i="3" s="1"/>
  <c r="K75" i="18"/>
  <c r="F17" i="3" s="1"/>
  <c r="K75" i="17" l="1"/>
  <c r="E17" i="3" s="1"/>
  <c r="K78" i="14"/>
  <c r="K79" i="14"/>
  <c r="K75" i="14"/>
  <c r="K76" i="14"/>
  <c r="K77" i="14"/>
  <c r="K79" i="17"/>
  <c r="E14" i="3" s="1"/>
  <c r="K74" i="17"/>
  <c r="E16" i="3" s="1"/>
  <c r="K78" i="17"/>
  <c r="E13" i="3" s="1"/>
  <c r="K76" i="17"/>
  <c r="E12" i="3" s="1"/>
  <c r="K77" i="17"/>
  <c r="E15" i="3" s="1"/>
  <c r="K78" i="16"/>
  <c r="D13" i="3" s="1"/>
  <c r="K74" i="16"/>
  <c r="D16" i="3" s="1"/>
  <c r="K76" i="16"/>
  <c r="D12" i="3" s="1"/>
  <c r="K79" i="16"/>
  <c r="D14" i="3" s="1"/>
  <c r="K77" i="16"/>
  <c r="K75" i="16"/>
  <c r="D17" i="3" s="1"/>
  <c r="K78" i="15"/>
  <c r="C13" i="3" s="1"/>
  <c r="K76" i="15"/>
  <c r="C12" i="3" s="1"/>
  <c r="K74" i="15"/>
  <c r="C16" i="3" s="1"/>
  <c r="K79" i="15"/>
  <c r="C14" i="3" s="1"/>
  <c r="K77" i="15"/>
  <c r="C15" i="3" s="1"/>
  <c r="K75" i="15"/>
  <c r="C17" i="3" s="1"/>
  <c r="K74" i="14"/>
  <c r="B16" i="3" s="1"/>
  <c r="I16" i="3" l="1"/>
  <c r="B14" i="3"/>
  <c r="I14" i="3" s="1"/>
  <c r="B15" i="3"/>
  <c r="I15" i="3" s="1"/>
  <c r="B13" i="3"/>
  <c r="I13" i="3" s="1"/>
  <c r="B17" i="3"/>
  <c r="I17" i="3" s="1"/>
  <c r="B12" i="3"/>
  <c r="I12" i="3" s="1"/>
</calcChain>
</file>

<file path=xl/comments1.xml><?xml version="1.0" encoding="utf-8"?>
<comments xmlns="http://schemas.openxmlformats.org/spreadsheetml/2006/main">
  <authors>
    <author>Chaim</author>
  </authors>
  <commentList>
    <comment ref="C35" authorId="0">
      <text>
        <r>
          <rPr>
            <b/>
            <sz val="8"/>
            <color indexed="81"/>
            <rFont val="Tahoma"/>
            <family val="2"/>
          </rPr>
          <t>Chaim:</t>
        </r>
        <r>
          <rPr>
            <sz val="8"/>
            <color indexed="81"/>
            <rFont val="Tahoma"/>
            <family val="2"/>
          </rPr>
          <t xml:space="preserve">
Result of ratio of E3 value to standard times standard for E4 and E5</t>
        </r>
      </text>
    </comment>
    <comment ref="F35" authorId="0">
      <text>
        <r>
          <rPr>
            <b/>
            <sz val="8"/>
            <color indexed="81"/>
            <rFont val="Tahoma"/>
            <family val="2"/>
          </rPr>
          <t>Chaim:</t>
        </r>
        <r>
          <rPr>
            <sz val="8"/>
            <color indexed="81"/>
            <rFont val="Tahoma"/>
            <family val="2"/>
          </rPr>
          <t xml:space="preserve">
Result of ratio of E3 value to standard times standard for E4 and E5</t>
        </r>
      </text>
    </comment>
    <comment ref="C36" authorId="0">
      <text>
        <r>
          <rPr>
            <b/>
            <sz val="8"/>
            <color indexed="81"/>
            <rFont val="Tahoma"/>
            <family val="2"/>
          </rPr>
          <t>Chaim:</t>
        </r>
        <r>
          <rPr>
            <sz val="8"/>
            <color indexed="81"/>
            <rFont val="Tahoma"/>
            <family val="2"/>
          </rPr>
          <t xml:space="preserve">
Result of ratio of E3 value to standard times standard for E4 and E5</t>
        </r>
      </text>
    </comment>
    <comment ref="F36" authorId="0">
      <text>
        <r>
          <rPr>
            <b/>
            <sz val="8"/>
            <color indexed="81"/>
            <rFont val="Tahoma"/>
            <family val="2"/>
          </rPr>
          <t>Chaim:</t>
        </r>
        <r>
          <rPr>
            <sz val="8"/>
            <color indexed="81"/>
            <rFont val="Tahoma"/>
            <family val="2"/>
          </rPr>
          <t xml:space="preserve">
Result of ratio of E3 value to standard times standard for E4 and E5</t>
        </r>
      </text>
    </comment>
  </commentList>
</comments>
</file>

<file path=xl/comments2.xml><?xml version="1.0" encoding="utf-8"?>
<comments xmlns="http://schemas.openxmlformats.org/spreadsheetml/2006/main">
  <authors>
    <author>Chaim</author>
  </authors>
  <commentList>
    <comment ref="C35" authorId="0">
      <text>
        <r>
          <rPr>
            <b/>
            <sz val="8"/>
            <color indexed="81"/>
            <rFont val="Tahoma"/>
            <family val="2"/>
          </rPr>
          <t>Chaim:</t>
        </r>
        <r>
          <rPr>
            <sz val="8"/>
            <color indexed="81"/>
            <rFont val="Tahoma"/>
            <family val="2"/>
          </rPr>
          <t xml:space="preserve">
Results of ratio of E3 value to E3 standard time E3 and E4 standard</t>
        </r>
      </text>
    </comment>
    <comment ref="F35" authorId="0">
      <text>
        <r>
          <rPr>
            <b/>
            <sz val="8"/>
            <color indexed="81"/>
            <rFont val="Tahoma"/>
            <family val="2"/>
          </rPr>
          <t>Chaim:</t>
        </r>
        <r>
          <rPr>
            <sz val="8"/>
            <color indexed="81"/>
            <rFont val="Tahoma"/>
            <family val="2"/>
          </rPr>
          <t xml:space="preserve">
Results of ratio of E3 value to E3 standard time E3 and E4 standard</t>
        </r>
      </text>
    </comment>
    <comment ref="C36" authorId="0">
      <text>
        <r>
          <rPr>
            <b/>
            <sz val="8"/>
            <color indexed="81"/>
            <rFont val="Tahoma"/>
            <family val="2"/>
          </rPr>
          <t>Chaim:</t>
        </r>
        <r>
          <rPr>
            <sz val="8"/>
            <color indexed="81"/>
            <rFont val="Tahoma"/>
            <family val="2"/>
          </rPr>
          <t xml:space="preserve">
Results of ratio of E3 value to E3 standard time E3 and E4 standard</t>
        </r>
      </text>
    </comment>
    <comment ref="F36" authorId="0">
      <text>
        <r>
          <rPr>
            <b/>
            <sz val="8"/>
            <color indexed="81"/>
            <rFont val="Tahoma"/>
            <family val="2"/>
          </rPr>
          <t>Chaim:</t>
        </r>
        <r>
          <rPr>
            <sz val="8"/>
            <color indexed="81"/>
            <rFont val="Tahoma"/>
            <family val="2"/>
          </rPr>
          <t xml:space="preserve">
Results of ratio of E3 value to E3 standard time E3 and E4 standard</t>
        </r>
      </text>
    </comment>
  </commentList>
</comments>
</file>

<file path=xl/sharedStrings.xml><?xml version="1.0" encoding="utf-8"?>
<sst xmlns="http://schemas.openxmlformats.org/spreadsheetml/2006/main" count="1526" uniqueCount="301">
  <si>
    <t>רכבים פרטיים</t>
  </si>
  <si>
    <t>חישוב פליטה לאוויר מנסועה מציי רכב</t>
  </si>
  <si>
    <t>CO</t>
  </si>
  <si>
    <t>CO2</t>
  </si>
  <si>
    <t>HC</t>
  </si>
  <si>
    <t>PM</t>
  </si>
  <si>
    <t>תאים בצהוב - למילוי על ידי המדווח.</t>
  </si>
  <si>
    <t>תאים בירוק - מחושב באופן אוטומטי באמצעות המידע המוזן על ידי המדווח</t>
  </si>
  <si>
    <t xml:space="preserve">E=k*נסועה שנתית </t>
  </si>
  <si>
    <t>נוסחא לפליטה:</t>
  </si>
  <si>
    <t>k</t>
  </si>
  <si>
    <t>מקדם פליטה למזהם</t>
  </si>
  <si>
    <t>כמות הרכבים הפרטיים על פי סיווג הEuro הנבחר לשנת הדיווח</t>
  </si>
  <si>
    <t>מהירות ממוצעת [קמ"ש]</t>
  </si>
  <si>
    <t>נתוני רכבים פרטיים</t>
  </si>
  <si>
    <t>סוג הדלק</t>
  </si>
  <si>
    <t>סיווג Euro</t>
  </si>
  <si>
    <t>E1</t>
  </si>
  <si>
    <t>E2</t>
  </si>
  <si>
    <t>E3</t>
  </si>
  <si>
    <t>E4</t>
  </si>
  <si>
    <t>E5</t>
  </si>
  <si>
    <t>נסועה ממוצעת לרכב בשנת הדיווח
[ק"מ]</t>
  </si>
  <si>
    <t>סה"כ נסועה שנתית מחושבת
[ק"מ -רכב /שנה]</t>
  </si>
  <si>
    <t>נתוני מוניות</t>
  </si>
  <si>
    <t>נתוני טנדר</t>
  </si>
  <si>
    <t>נתוני מיניבוס</t>
  </si>
  <si>
    <t>נתוני משאיות</t>
  </si>
  <si>
    <t>נתוני אוטובוסים</t>
  </si>
  <si>
    <t>נתוני אופנוע</t>
  </si>
  <si>
    <t>NOX</t>
  </si>
  <si>
    <t>BEN</t>
  </si>
  <si>
    <t>PRE</t>
  </si>
  <si>
    <t>מזהם</t>
  </si>
  <si>
    <t>E6</t>
  </si>
  <si>
    <t>מוניות</t>
  </si>
  <si>
    <t>טנדר</t>
  </si>
  <si>
    <t>מיניבוס</t>
  </si>
  <si>
    <t>משאיות</t>
  </si>
  <si>
    <t>אוטובוסים</t>
  </si>
  <si>
    <t>טנדרים</t>
  </si>
  <si>
    <t>מיניבוסים</t>
  </si>
  <si>
    <t>אופנועים</t>
  </si>
  <si>
    <t>COPre</t>
  </si>
  <si>
    <t>COE1</t>
  </si>
  <si>
    <t>COE2</t>
  </si>
  <si>
    <t>COE3</t>
  </si>
  <si>
    <t>COE4</t>
  </si>
  <si>
    <t>COE5</t>
  </si>
  <si>
    <t>COE6</t>
  </si>
  <si>
    <t>NOXPre</t>
  </si>
  <si>
    <t>NOXE1</t>
  </si>
  <si>
    <t>NOXE2</t>
  </si>
  <si>
    <t>NOXE3</t>
  </si>
  <si>
    <t>NOXE4</t>
  </si>
  <si>
    <t>NOXE5</t>
  </si>
  <si>
    <t>NOXE6</t>
  </si>
  <si>
    <t>מהירות</t>
  </si>
  <si>
    <t xml:space="preserve">חיפוש מספר טור </t>
  </si>
  <si>
    <t>קביעת מספר טור לחיפוש בטבלת מקדמים</t>
  </si>
  <si>
    <t>מזהמים</t>
  </si>
  <si>
    <t>חיפוש שורה</t>
  </si>
  <si>
    <t>פליטה</t>
  </si>
  <si>
    <t>ZZZZ</t>
  </si>
  <si>
    <t>רכב 1</t>
  </si>
  <si>
    <t>רכב 2</t>
  </si>
  <si>
    <t>רכב 3</t>
  </si>
  <si>
    <t>רכב 4</t>
  </si>
  <si>
    <t>רכב 5</t>
  </si>
  <si>
    <t>רכב 6</t>
  </si>
  <si>
    <t>רכב 7</t>
  </si>
  <si>
    <t>רכב 8</t>
  </si>
  <si>
    <t>רכב 9</t>
  </si>
  <si>
    <t>רכב 10</t>
  </si>
  <si>
    <t>רכב 1:</t>
  </si>
  <si>
    <t xml:space="preserve">רכב </t>
  </si>
  <si>
    <t>Euro</t>
  </si>
  <si>
    <t>PMPre</t>
  </si>
  <si>
    <t>PME1</t>
  </si>
  <si>
    <t>PME2</t>
  </si>
  <si>
    <t>PME3</t>
  </si>
  <si>
    <t>PME4</t>
  </si>
  <si>
    <t>PME5</t>
  </si>
  <si>
    <t>PME6</t>
  </si>
  <si>
    <t>HCPre</t>
  </si>
  <si>
    <t>HCE1</t>
  </si>
  <si>
    <t>HCE2</t>
  </si>
  <si>
    <t>HCE3</t>
  </si>
  <si>
    <t>HCE4</t>
  </si>
  <si>
    <t>HCE5</t>
  </si>
  <si>
    <t>HCE6</t>
  </si>
  <si>
    <t>BENPre</t>
  </si>
  <si>
    <t>BENE1</t>
  </si>
  <si>
    <t>BENE2</t>
  </si>
  <si>
    <t>BENE3</t>
  </si>
  <si>
    <t>BENE4</t>
  </si>
  <si>
    <t>BENE5</t>
  </si>
  <si>
    <t>BENE6</t>
  </si>
  <si>
    <t>CO2Pre</t>
  </si>
  <si>
    <t>CO2E1</t>
  </si>
  <si>
    <t>CO2E2</t>
  </si>
  <si>
    <t>CO2E3</t>
  </si>
  <si>
    <t>CO2E4</t>
  </si>
  <si>
    <t>CO2E5</t>
  </si>
  <si>
    <t>CO2E6</t>
  </si>
  <si>
    <t>רכב 2:</t>
  </si>
  <si>
    <t>רכב 3:</t>
  </si>
  <si>
    <t>רכב 4:</t>
  </si>
  <si>
    <t>רכב 5:</t>
  </si>
  <si>
    <t>רכב 6:</t>
  </si>
  <si>
    <t>רכב 7:</t>
  </si>
  <si>
    <t>רכב 8:</t>
  </si>
  <si>
    <t>רכב 9:</t>
  </si>
  <si>
    <t>רכב 10:</t>
  </si>
  <si>
    <t>חישוב פליטות -רכבים פרטיים</t>
  </si>
  <si>
    <t>סיכום פליטות רכבים פרטיים</t>
  </si>
  <si>
    <t xml:space="preserve">מוניות </t>
  </si>
  <si>
    <t>מונית 1</t>
  </si>
  <si>
    <t>מונית 2</t>
  </si>
  <si>
    <t>מונית 3</t>
  </si>
  <si>
    <t>מונית 4</t>
  </si>
  <si>
    <t>מונית 5</t>
  </si>
  <si>
    <t>מונית 6</t>
  </si>
  <si>
    <t>מונית 7</t>
  </si>
  <si>
    <t>מונית 8</t>
  </si>
  <si>
    <t>מונית 9</t>
  </si>
  <si>
    <t>מונית 10</t>
  </si>
  <si>
    <t>טנדר 1</t>
  </si>
  <si>
    <t>טנדר 2</t>
  </si>
  <si>
    <t>טנדר 3</t>
  </si>
  <si>
    <t>טנדר 4</t>
  </si>
  <si>
    <t>טנדר 5</t>
  </si>
  <si>
    <t>טנדר 6</t>
  </si>
  <si>
    <t>טנדר 7</t>
  </si>
  <si>
    <t>טנדר 8</t>
  </si>
  <si>
    <t>טנדר 9</t>
  </si>
  <si>
    <t>טנדר 10</t>
  </si>
  <si>
    <t>מונית 1:</t>
  </si>
  <si>
    <t>מונית 2:</t>
  </si>
  <si>
    <t>מונית 3:</t>
  </si>
  <si>
    <t>מונית 4:</t>
  </si>
  <si>
    <t>מונית 5:</t>
  </si>
  <si>
    <t>מונית 6:</t>
  </si>
  <si>
    <t>מונית7:</t>
  </si>
  <si>
    <t>מונית 8:</t>
  </si>
  <si>
    <t>מונית 9:</t>
  </si>
  <si>
    <t>מונית 10:</t>
  </si>
  <si>
    <t>טנדר 1:</t>
  </si>
  <si>
    <t>טנדר 2:</t>
  </si>
  <si>
    <t>טנדר 3:</t>
  </si>
  <si>
    <t>טנדר 4:</t>
  </si>
  <si>
    <t>טנדר 5:</t>
  </si>
  <si>
    <t>טנדר 6:</t>
  </si>
  <si>
    <t>טנדר 8:</t>
  </si>
  <si>
    <t>טנדר 7:</t>
  </si>
  <si>
    <t>טנדר 9:</t>
  </si>
  <si>
    <t>טנדר 10:</t>
  </si>
  <si>
    <t>מיניבוס 1</t>
  </si>
  <si>
    <t>מיניבוס 2</t>
  </si>
  <si>
    <t>מיניבוס 3</t>
  </si>
  <si>
    <t>מיניבוס 4</t>
  </si>
  <si>
    <t>מיניבוס 5</t>
  </si>
  <si>
    <t>מיניבוס 6</t>
  </si>
  <si>
    <t>מיניבוס 7</t>
  </si>
  <si>
    <t>מיניבוס 8</t>
  </si>
  <si>
    <t>מיניבוס 9</t>
  </si>
  <si>
    <t>מיניבוס 10</t>
  </si>
  <si>
    <t>מיניבוס 1:</t>
  </si>
  <si>
    <t>מיניבוס 2:</t>
  </si>
  <si>
    <t>מיניבוס 3:</t>
  </si>
  <si>
    <t>מיניבוס 4:</t>
  </si>
  <si>
    <t>מיניבוס 6:</t>
  </si>
  <si>
    <t>מיניבוס 5:</t>
  </si>
  <si>
    <t>מיניבוס 7:</t>
  </si>
  <si>
    <t>מיניבוס 8:</t>
  </si>
  <si>
    <t>מיניבוס 10:</t>
  </si>
  <si>
    <t>מיניבוס 9:</t>
  </si>
  <si>
    <t>סיכום פליטות מיניבוס</t>
  </si>
  <si>
    <t>סיכום פליטות טנדרים</t>
  </si>
  <si>
    <t>סיכום פליטות מוניות</t>
  </si>
  <si>
    <t>חישוב פליטות -מוניות</t>
  </si>
  <si>
    <t>חישוב פליטות -טנדר</t>
  </si>
  <si>
    <t>חישוב פליטות -מיניבוס</t>
  </si>
  <si>
    <t>משאית 1</t>
  </si>
  <si>
    <t>משאית 2</t>
  </si>
  <si>
    <t>משאית 3</t>
  </si>
  <si>
    <t>משאית 4</t>
  </si>
  <si>
    <t>משאית 5</t>
  </si>
  <si>
    <t>משאית 6</t>
  </si>
  <si>
    <t>משאית 7</t>
  </si>
  <si>
    <t>משאית 8</t>
  </si>
  <si>
    <t>משאית 9</t>
  </si>
  <si>
    <t>משאית 10</t>
  </si>
  <si>
    <t xml:space="preserve"> </t>
  </si>
  <si>
    <t>משאית 1:</t>
  </si>
  <si>
    <t>חישוב פליטות -משאיות</t>
  </si>
  <si>
    <t>סיכום פליטות משאיות</t>
  </si>
  <si>
    <t>משאית 2:</t>
  </si>
  <si>
    <t>משאית 3:</t>
  </si>
  <si>
    <t>משאית 4:</t>
  </si>
  <si>
    <t>משאית 9:</t>
  </si>
  <si>
    <t>משאית 10:</t>
  </si>
  <si>
    <t>משאית 8:</t>
  </si>
  <si>
    <t>משאית 7:</t>
  </si>
  <si>
    <t>משאית 5:</t>
  </si>
  <si>
    <t>משאית 6:</t>
  </si>
  <si>
    <t>אוטובוס 1</t>
  </si>
  <si>
    <t>אוטובוס 2</t>
  </si>
  <si>
    <t>אוטובוס 3</t>
  </si>
  <si>
    <t>אוטובוס 4</t>
  </si>
  <si>
    <t>אוטובוס 5</t>
  </si>
  <si>
    <t>אוטובוס 6</t>
  </si>
  <si>
    <t>אוטובוס 7</t>
  </si>
  <si>
    <t>אוטובוס 8</t>
  </si>
  <si>
    <t>אוטובוס 9</t>
  </si>
  <si>
    <t>אוטובוס 10</t>
  </si>
  <si>
    <t>חישוב פליטות -אוטובוסים</t>
  </si>
  <si>
    <t>סיכום פליטות אוטובוסים</t>
  </si>
  <si>
    <t>אטובוס 1</t>
  </si>
  <si>
    <t>אטובוס 2</t>
  </si>
  <si>
    <t>אטובוס 3</t>
  </si>
  <si>
    <t>אטובוס 4</t>
  </si>
  <si>
    <t>אטובוס 5</t>
  </si>
  <si>
    <t>אטובוס 6</t>
  </si>
  <si>
    <t>אטובוס 7</t>
  </si>
  <si>
    <t>אטובוס 8</t>
  </si>
  <si>
    <t>אטובוס 9</t>
  </si>
  <si>
    <t>אטובוס 10</t>
  </si>
  <si>
    <t>אטובוס 1:</t>
  </si>
  <si>
    <t>אטובוס 2:</t>
  </si>
  <si>
    <t>אטובוס 3:</t>
  </si>
  <si>
    <t>אטובוס 4:</t>
  </si>
  <si>
    <t>אטובוס 5:</t>
  </si>
  <si>
    <t>אטובוס 6:</t>
  </si>
  <si>
    <t>אטובוס 7:</t>
  </si>
  <si>
    <t>אטובוס 8:</t>
  </si>
  <si>
    <t>אטובוס 9:</t>
  </si>
  <si>
    <t>אטובוס 10:</t>
  </si>
  <si>
    <t>אופנוע 1</t>
  </si>
  <si>
    <t>אופנוע 2</t>
  </si>
  <si>
    <t>אופנוע 3</t>
  </si>
  <si>
    <t>אופנוע 4</t>
  </si>
  <si>
    <t>אופנוע 5</t>
  </si>
  <si>
    <t>אופנוע 6</t>
  </si>
  <si>
    <t>אופנוע 7</t>
  </si>
  <si>
    <t>אופנוע 8</t>
  </si>
  <si>
    <t>אופנוע 9</t>
  </si>
  <si>
    <t>אופנוע 10</t>
  </si>
  <si>
    <t>אופנוע 1:</t>
  </si>
  <si>
    <t>אופנוע 2:</t>
  </si>
  <si>
    <t>אופנוע 3:</t>
  </si>
  <si>
    <t>אופנוע 4:</t>
  </si>
  <si>
    <t>אופנוע 5:</t>
  </si>
  <si>
    <t>אופנוע 6:</t>
  </si>
  <si>
    <t>אופנוע 7:</t>
  </si>
  <si>
    <t>אופנוע 8:</t>
  </si>
  <si>
    <t>אופנוע 9:</t>
  </si>
  <si>
    <t>אופנוע 10:</t>
  </si>
  <si>
    <t>חישוב פליטות -אופנוע</t>
  </si>
  <si>
    <t>סיכום פליטות אופנוע</t>
  </si>
  <si>
    <t>-</t>
  </si>
  <si>
    <t>בנזין50</t>
  </si>
  <si>
    <t>סולר50</t>
  </si>
  <si>
    <t>גפ"מ50</t>
  </si>
  <si>
    <t>בנזין90</t>
  </si>
  <si>
    <t>סולר90</t>
  </si>
  <si>
    <t>גפ"מ90</t>
  </si>
  <si>
    <t>בנזין</t>
  </si>
  <si>
    <t>סולר</t>
  </si>
  <si>
    <t>גפ"מ</t>
  </si>
  <si>
    <t>טבלת עזר (1) לחישוב הפליטות</t>
  </si>
  <si>
    <t>טבלת עזר (2) לחישוב הפליטות</t>
  </si>
  <si>
    <t>פליטה[ק"ג]</t>
  </si>
  <si>
    <t>כמות המוניות על פי סיווג הEuro הנבחר לשנת הדיווח</t>
  </si>
  <si>
    <t>כמות הטנדרים על פי סיווג הEuro הנבחר לשנת הדיווח</t>
  </si>
  <si>
    <t>כמות המיניבוסים על פי סיווג הEuro הנבחר לשנת הדיווח</t>
  </si>
  <si>
    <t>כמות המשאיותעל פי סיווג הEuro הנבחר לשנת הדיווח</t>
  </si>
  <si>
    <t>כמות האוטובוסים על פי סיווג הEuro הנבחר לשנת הדיווח</t>
  </si>
  <si>
    <t>כמות האופנועים על פי סיווג הEuro הנבחר לשנת הדיווח</t>
  </si>
  <si>
    <r>
      <t>NO</t>
    </r>
    <r>
      <rPr>
        <b/>
        <sz val="8"/>
        <color theme="1"/>
        <rFont val="Arial"/>
        <family val="2"/>
        <scheme val="minor"/>
      </rPr>
      <t>X</t>
    </r>
  </si>
  <si>
    <r>
      <t>CO</t>
    </r>
    <r>
      <rPr>
        <b/>
        <sz val="8"/>
        <color theme="1"/>
        <rFont val="Arial"/>
        <family val="2"/>
        <scheme val="minor"/>
      </rPr>
      <t>2</t>
    </r>
  </si>
  <si>
    <t>פרטי ומוניות</t>
  </si>
  <si>
    <t>משאיות אוטובוסים ומיניבוס</t>
  </si>
  <si>
    <t>אופנוע</t>
  </si>
  <si>
    <t>משנת</t>
  </si>
  <si>
    <t>עד שנת</t>
  </si>
  <si>
    <t>Pre Euro</t>
  </si>
  <si>
    <t>Benzen</t>
  </si>
  <si>
    <t>מקדמי פליטה מוניות (גר'/קילומטר)</t>
  </si>
  <si>
    <t>מקדמי פליטה רכבים פרטיים (גר'/קילומטר)</t>
  </si>
  <si>
    <t>מקדמי פליטה טנדר (גר'/קילומטר)</t>
  </si>
  <si>
    <t>מקדמי פליטה מיניבוס (גר'/קילומטר)</t>
  </si>
  <si>
    <t>מקדמי פליטה משאית (גר'/קילומטר)</t>
  </si>
  <si>
    <t>מקדמי פליטה אוטובוסים (גר'/קילומטר)</t>
  </si>
  <si>
    <t>מקדמי פליטה אופנוע (גר'/קילומטר)</t>
  </si>
  <si>
    <t>סה"כ [ק"ג]</t>
  </si>
  <si>
    <t xml:space="preserve">CO </t>
  </si>
  <si>
    <t xml:space="preserve">טנדר:
עבור כל סוגי הדלק אין מקדם פליטה ליורו E5 עבור מזהם CO2 לכן נלקח מקדם "0".
מיניבוס:
לסוג דלק בנזין אין מקדם פליטה ליורו E5 עבור מזהם CO2 לכן נלקח מקדם "0".
לסוג דלק גפ"מ אין מקדמי פליטה עבור כל תקני היורו (Pre-E5) עבור מזהמים CO2 ובנזן (Ben) לכן נלקח מקדם "0".
אופנוע:
לאופנועים לא קיימים מקדמים עבור תקני יורו E4,E5 ו E6.
משאיות:
לסוג דלק בנזין אין מקדמי פליטה עבור יורו E1-E6 לכן נלקח מקדם פליטה "0".
לסוג דלק גפ"מ אין מקדם פליטה עבור יורו E5 עבור מזהם CO2 לכן נלקח מקדם פליטה "0".
אוטובוס:
לסוג דלק בנזין אין מקדמי פליטה עבור כל תקני היורו (Pre-E5) לכן נלקח מקדם פליטה "0".
עבור סוג דלק גפ"מ עבור כל תקני היורו (Pre-E5) אין מקדם פליטה עבור מזהם בנזן לכן נלקח מקדם "0".
</t>
  </si>
  <si>
    <r>
      <rPr>
        <b/>
        <sz val="11"/>
        <color theme="1"/>
        <rFont val="Arial"/>
        <family val="2"/>
        <scheme val="minor"/>
      </rPr>
      <t>חריגים:
כללי:</t>
    </r>
    <r>
      <rPr>
        <sz val="11"/>
        <color theme="1"/>
        <rFont val="Arial"/>
        <family val="2"/>
        <charset val="177"/>
        <scheme val="minor"/>
      </rPr>
      <t xml:space="preserve">
1.במצב בו אין מקדם לאחד מבין תקני היורו נלקח מקדם של היורו החדש יותר. לדוגמא: אם  אין מקדם עבור יורו E4 נלקח מקדם של E5.
לא סופקו מקדמי יורו E6 לכן נלקח מקדם אחיד "0".
2.בהעדר נתוני נסועה שנתית יש להשתמש בנתוני נסועה שנתית ממוצעים של הלמ"ס:
</t>
    </r>
    <r>
      <rPr>
        <b/>
        <sz val="11"/>
        <color theme="1"/>
        <rFont val="Arial"/>
        <family val="2"/>
        <scheme val="minor"/>
      </rPr>
      <t/>
    </r>
  </si>
  <si>
    <r>
      <t xml:space="preserve">כלי החישוב נועד לסייע בחישוב פליטות לאוויר של CO,CO2,HC, NOX,PM,Benzene מנסועה של ציי רכב.
כלי החישוב בנוי ממספר גליונות נפרדים על מנת לאפשר לעקוב ולנתח את הפרמטרים השונים המשפיעים על הפליטות.
גליון "סה"כ פליטות לאוויר" מסכם את הפליטות של המזהמים לפי הפרמטרים שהוזנו על ידי המדווח.
הגליונות השונים מחולקים לתאי קלט בהם נדרש המדווח למלא פרטים ולתאי פלט המחושבים באופן אוטומטי בהתאם לנתוני הקלט.
פליטה של PM המתייחסים לפליטת חלקיקים כללית, יש לעשות שימוש בדיווח על פליטות חומר חלקיקי עדין מרחף.
פליטה של HC (HydroCarbons) יש לעשות שימוש בדיווח על פליטות NMVOC
</t>
    </r>
    <r>
      <rPr>
        <b/>
        <sz val="11"/>
        <color theme="1"/>
        <rFont val="Arial"/>
        <family val="2"/>
        <scheme val="minor"/>
      </rPr>
      <t>סיווג תקן היורו (Euro):</t>
    </r>
    <r>
      <rPr>
        <sz val="11"/>
        <color theme="1"/>
        <rFont val="Arial"/>
        <family val="2"/>
        <charset val="177"/>
        <scheme val="minor"/>
      </rPr>
      <t xml:space="preserve">
</t>
    </r>
  </si>
  <si>
    <t>ממוצע נסועה שנתי (ק"מ) לרכב, לפי סוג</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</si>
</sst>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 #,##0.00_ ;_ * \-#,##0.00_ ;_ * &quot;-&quot;??_ ;_ @_ "/>
    <numFmt numFmtId="164" formatCode="0.0000"/>
    <numFmt numFmtId="165" formatCode="0.000"/>
    <numFmt numFmtId="166" formatCode="0.00000"/>
    <numFmt numFmtId="167" formatCode="#,##0.00000"/>
  </numFmts>
  <fonts count="12" x14ac:knownFonts="1">
    <font>
      <sz val="11"/>
      <color theme="1"/>
      <name val="Arial"/>
      <family val="2"/>
      <charset val="177"/>
      <scheme val="minor"/>
    </font>
    <font>
      <b/>
      <sz val="11"/>
      <color theme="1"/>
      <name val="Arial"/>
      <family val="2"/>
      <scheme val="minor"/>
    </font>
    <font>
      <b/>
      <sz val="14"/>
      <color theme="1"/>
      <name val="Arial"/>
      <family val="2"/>
      <scheme val="minor"/>
    </font>
    <font>
      <b/>
      <sz val="12"/>
      <color theme="1"/>
      <name val="Arial"/>
      <family val="2"/>
      <scheme val="minor"/>
    </font>
    <font>
      <sz val="10"/>
      <color theme="1"/>
      <name val="Tahoma"/>
      <family val="2"/>
    </font>
    <font>
      <sz val="12"/>
      <color theme="1"/>
      <name val="Arial"/>
      <family val="2"/>
      <charset val="177"/>
      <scheme val="minor"/>
    </font>
    <font>
      <sz val="10"/>
      <name val="Arial"/>
      <family val="2"/>
    </font>
    <font>
      <b/>
      <sz val="8"/>
      <color indexed="81"/>
      <name val="Tahoma"/>
      <family val="2"/>
    </font>
    <font>
      <sz val="8"/>
      <color indexed="81"/>
      <name val="Tahoma"/>
      <family val="2"/>
    </font>
    <font>
      <sz val="11"/>
      <color theme="1"/>
      <name val="Arial"/>
      <family val="2"/>
      <charset val="177"/>
      <scheme val="minor"/>
    </font>
    <font>
      <b/>
      <sz val="8"/>
      <color theme="1"/>
      <name val="Arial"/>
      <family val="2"/>
      <scheme val="minor"/>
    </font>
    <font>
      <sz val="11"/>
      <color theme="1"/>
      <name val="Arial"/>
      <family val="2"/>
      <scheme val="minor"/>
    </font>
  </fonts>
  <fills count="6">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0"/>
        <bgColor indexed="64"/>
      </patternFill>
    </fill>
    <fill>
      <patternFill patternType="solid">
        <fgColor indexed="2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ck">
        <color indexed="64"/>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right style="thin">
        <color indexed="64"/>
      </right>
      <top style="thick">
        <color indexed="64"/>
      </top>
      <bottom style="thick">
        <color indexed="64"/>
      </bottom>
      <diagonal/>
    </border>
    <border>
      <left/>
      <right style="thin">
        <color indexed="64"/>
      </right>
      <top/>
      <bottom style="thin">
        <color indexed="64"/>
      </bottom>
      <diagonal/>
    </border>
    <border>
      <left/>
      <right style="thin">
        <color indexed="64"/>
      </right>
      <top style="thin">
        <color indexed="64"/>
      </top>
      <bottom style="thick">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0" fontId="6" fillId="0" borderId="0"/>
    <xf numFmtId="43" fontId="9" fillId="0" borderId="0" applyFont="0" applyFill="0" applyBorder="0" applyAlignment="0" applyProtection="0"/>
  </cellStyleXfs>
  <cellXfs count="192">
    <xf numFmtId="0" fontId="0" fillId="0" borderId="0" xfId="0"/>
    <xf numFmtId="0" fontId="0" fillId="0" borderId="0" xfId="0"/>
    <xf numFmtId="0" fontId="0" fillId="0" borderId="0" xfId="0" applyAlignment="1">
      <alignment horizontal="center" vertical="center"/>
    </xf>
    <xf numFmtId="0" fontId="0" fillId="0" borderId="0" xfId="0" applyFill="1" applyBorder="1" applyAlignment="1">
      <alignment horizontal="center" vertical="center"/>
    </xf>
    <xf numFmtId="0" fontId="0" fillId="0" borderId="0" xfId="0" applyBorder="1" applyAlignment="1">
      <alignment vertical="top" wrapText="1"/>
    </xf>
    <xf numFmtId="0" fontId="0" fillId="4" borderId="0" xfId="0" applyFill="1" applyBorder="1"/>
    <xf numFmtId="0" fontId="5" fillId="0" borderId="0" xfId="0" applyFont="1"/>
    <xf numFmtId="0" fontId="0" fillId="0" borderId="0" xfId="0"/>
    <xf numFmtId="164" fontId="0" fillId="0" borderId="1" xfId="0" applyNumberFormat="1" applyFill="1" applyBorder="1"/>
    <xf numFmtId="166" fontId="0" fillId="0" borderId="1" xfId="0" applyNumberFormat="1" applyFill="1" applyBorder="1"/>
    <xf numFmtId="165" fontId="0" fillId="0" borderId="1" xfId="0" applyNumberFormat="1" applyFill="1" applyBorder="1"/>
    <xf numFmtId="0" fontId="4" fillId="0" borderId="0" xfId="1"/>
    <xf numFmtId="164" fontId="0" fillId="0" borderId="8" xfId="0" applyNumberFormat="1" applyFill="1" applyBorder="1"/>
    <xf numFmtId="166" fontId="0" fillId="0" borderId="8" xfId="0" applyNumberFormat="1" applyFill="1" applyBorder="1"/>
    <xf numFmtId="165" fontId="0" fillId="0" borderId="8" xfId="0" applyNumberFormat="1" applyFill="1" applyBorder="1"/>
    <xf numFmtId="166" fontId="0" fillId="0" borderId="15" xfId="0" applyNumberFormat="1" applyFill="1" applyBorder="1"/>
    <xf numFmtId="0" fontId="0" fillId="0" borderId="0" xfId="0" applyBorder="1" applyAlignment="1">
      <alignment horizontal="center" vertical="center"/>
    </xf>
    <xf numFmtId="0" fontId="5" fillId="0" borderId="0" xfId="0" applyFont="1" applyBorder="1" applyAlignment="1">
      <alignment horizontal="center" vertical="center"/>
    </xf>
    <xf numFmtId="0" fontId="0" fillId="0" borderId="0" xfId="0"/>
    <xf numFmtId="0" fontId="0" fillId="0" borderId="0" xfId="0" applyBorder="1"/>
    <xf numFmtId="0" fontId="5" fillId="0" borderId="0" xfId="0" applyFont="1"/>
    <xf numFmtId="0" fontId="5" fillId="3" borderId="1" xfId="0" applyFont="1" applyFill="1" applyBorder="1" applyAlignment="1">
      <alignment horizontal="center"/>
    </xf>
    <xf numFmtId="0" fontId="0" fillId="0" borderId="1" xfId="0" applyBorder="1" applyAlignment="1">
      <alignment horizontal="center"/>
    </xf>
    <xf numFmtId="0" fontId="3" fillId="0" borderId="2" xfId="0" applyFont="1" applyBorder="1" applyAlignment="1">
      <alignment vertical="center" wrapText="1"/>
    </xf>
    <xf numFmtId="0" fontId="4" fillId="0" borderId="0" xfId="1"/>
    <xf numFmtId="0" fontId="0" fillId="0" borderId="8" xfId="0" applyBorder="1" applyAlignment="1">
      <alignment horizontal="center"/>
    </xf>
    <xf numFmtId="0" fontId="0" fillId="0" borderId="7" xfId="0" applyBorder="1" applyAlignment="1">
      <alignment horizontal="center"/>
    </xf>
    <xf numFmtId="0" fontId="0" fillId="0" borderId="12" xfId="0" applyBorder="1" applyAlignment="1">
      <alignment horizontal="center"/>
    </xf>
    <xf numFmtId="0" fontId="0" fillId="0" borderId="0" xfId="0" applyAlignment="1">
      <alignment horizontal="center"/>
    </xf>
    <xf numFmtId="0" fontId="0" fillId="4" borderId="0" xfId="0" applyFill="1" applyBorder="1" applyAlignment="1">
      <alignment horizontal="center"/>
    </xf>
    <xf numFmtId="0" fontId="3" fillId="0" borderId="2" xfId="0" applyFont="1" applyBorder="1" applyAlignment="1">
      <alignment horizontal="center" vertical="center" wrapText="1"/>
    </xf>
    <xf numFmtId="0" fontId="0" fillId="0" borderId="0" xfId="0" applyBorder="1" applyAlignment="1">
      <alignment horizontal="center"/>
    </xf>
    <xf numFmtId="0" fontId="0" fillId="0" borderId="5" xfId="0" applyBorder="1" applyAlignment="1">
      <alignment horizontal="center"/>
    </xf>
    <xf numFmtId="0" fontId="0" fillId="0" borderId="14" xfId="0" applyBorder="1" applyAlignment="1">
      <alignment horizontal="center"/>
    </xf>
    <xf numFmtId="0" fontId="0" fillId="0" borderId="6" xfId="0" applyBorder="1" applyAlignment="1">
      <alignment horizontal="center"/>
    </xf>
    <xf numFmtId="0" fontId="0" fillId="0" borderId="9" xfId="0" applyBorder="1" applyAlignment="1">
      <alignment horizontal="center"/>
    </xf>
    <xf numFmtId="0" fontId="1" fillId="0" borderId="1" xfId="0" applyFont="1" applyBorder="1" applyAlignment="1">
      <alignment horizontal="center"/>
    </xf>
    <xf numFmtId="0" fontId="0" fillId="0" borderId="14" xfId="0" applyFill="1" applyBorder="1" applyAlignment="1">
      <alignment horizontal="center"/>
    </xf>
    <xf numFmtId="0" fontId="0" fillId="0" borderId="6" xfId="0" applyFill="1" applyBorder="1" applyAlignment="1">
      <alignment horizontal="center"/>
    </xf>
    <xf numFmtId="0" fontId="0" fillId="0" borderId="1" xfId="0" applyFill="1" applyBorder="1" applyAlignment="1">
      <alignment horizontal="center"/>
    </xf>
    <xf numFmtId="0" fontId="0" fillId="0" borderId="8" xfId="0" applyFill="1" applyBorder="1" applyAlignment="1">
      <alignment horizontal="center"/>
    </xf>
    <xf numFmtId="0" fontId="0" fillId="0" borderId="2" xfId="0" applyFill="1" applyBorder="1" applyAlignment="1">
      <alignment horizontal="center"/>
    </xf>
    <xf numFmtId="0" fontId="0" fillId="4" borderId="5" xfId="0" applyFill="1" applyBorder="1" applyAlignment="1">
      <alignment horizontal="center"/>
    </xf>
    <xf numFmtId="0" fontId="0" fillId="4" borderId="14" xfId="0" applyFill="1" applyBorder="1" applyAlignment="1">
      <alignment horizontal="center"/>
    </xf>
    <xf numFmtId="0" fontId="0" fillId="4" borderId="6" xfId="0" applyFill="1" applyBorder="1" applyAlignment="1">
      <alignment horizontal="center"/>
    </xf>
    <xf numFmtId="0" fontId="0" fillId="4" borderId="12" xfId="0" applyFill="1" applyBorder="1" applyAlignment="1">
      <alignment horizontal="center"/>
    </xf>
    <xf numFmtId="0" fontId="0" fillId="4" borderId="2" xfId="0" applyFill="1" applyBorder="1" applyAlignment="1">
      <alignment horizontal="center"/>
    </xf>
    <xf numFmtId="0" fontId="0" fillId="4" borderId="7" xfId="0" applyFill="1" applyBorder="1" applyAlignment="1">
      <alignment horizontal="center"/>
    </xf>
    <xf numFmtId="0" fontId="0" fillId="4" borderId="1" xfId="0" applyFill="1" applyBorder="1" applyAlignment="1">
      <alignment horizontal="center"/>
    </xf>
    <xf numFmtId="0" fontId="0" fillId="4" borderId="8" xfId="0" applyFill="1" applyBorder="1" applyAlignment="1">
      <alignment horizontal="center"/>
    </xf>
    <xf numFmtId="0" fontId="0" fillId="4" borderId="9" xfId="0" applyFill="1" applyBorder="1" applyAlignment="1">
      <alignment horizontal="center"/>
    </xf>
    <xf numFmtId="166" fontId="0" fillId="0" borderId="1" xfId="0" applyNumberFormat="1" applyFill="1" applyBorder="1" applyAlignment="1">
      <alignment horizontal="center"/>
    </xf>
    <xf numFmtId="166" fontId="0" fillId="0" borderId="8" xfId="0" applyNumberFormat="1" applyFill="1" applyBorder="1" applyAlignment="1">
      <alignment horizontal="center"/>
    </xf>
    <xf numFmtId="166" fontId="0" fillId="5" borderId="1" xfId="0" applyNumberFormat="1" applyFill="1" applyBorder="1" applyAlignment="1">
      <alignment horizontal="center"/>
    </xf>
    <xf numFmtId="166" fontId="0" fillId="5" borderId="8" xfId="0" applyNumberFormat="1" applyFill="1" applyBorder="1" applyAlignment="1">
      <alignment horizontal="center"/>
    </xf>
    <xf numFmtId="165" fontId="0" fillId="0" borderId="1" xfId="0" applyNumberFormat="1" applyFill="1" applyBorder="1" applyAlignment="1">
      <alignment horizontal="center"/>
    </xf>
    <xf numFmtId="165" fontId="0" fillId="0" borderId="8" xfId="0" applyNumberFormat="1" applyFill="1" applyBorder="1" applyAlignment="1">
      <alignment horizontal="center"/>
    </xf>
    <xf numFmtId="165" fontId="0" fillId="5" borderId="1" xfId="0" applyNumberFormat="1" applyFill="1" applyBorder="1" applyAlignment="1">
      <alignment horizontal="center"/>
    </xf>
    <xf numFmtId="165" fontId="0" fillId="5" borderId="8" xfId="0" applyNumberFormat="1" applyFill="1" applyBorder="1" applyAlignment="1">
      <alignment horizontal="center"/>
    </xf>
    <xf numFmtId="164" fontId="0" fillId="0" borderId="1" xfId="0" applyNumberFormat="1" applyFill="1" applyBorder="1" applyAlignment="1">
      <alignment horizontal="center"/>
    </xf>
    <xf numFmtId="164" fontId="0" fillId="0" borderId="8" xfId="0" applyNumberFormat="1" applyFill="1" applyBorder="1" applyAlignment="1">
      <alignment horizontal="center"/>
    </xf>
    <xf numFmtId="164" fontId="0" fillId="5" borderId="1" xfId="0" applyNumberFormat="1" applyFill="1" applyBorder="1" applyAlignment="1">
      <alignment horizontal="center"/>
    </xf>
    <xf numFmtId="164" fontId="0" fillId="5" borderId="8" xfId="0" applyNumberFormat="1" applyFill="1" applyBorder="1" applyAlignment="1">
      <alignment horizontal="center"/>
    </xf>
    <xf numFmtId="166" fontId="0" fillId="0" borderId="15" xfId="0" applyNumberFormat="1" applyFill="1" applyBorder="1" applyAlignment="1">
      <alignment horizontal="center"/>
    </xf>
    <xf numFmtId="166" fontId="0" fillId="0" borderId="10" xfId="0" applyNumberFormat="1" applyFill="1" applyBorder="1" applyAlignment="1">
      <alignment horizontal="center"/>
    </xf>
    <xf numFmtId="167" fontId="0" fillId="0" borderId="14" xfId="0" applyNumberFormat="1" applyFill="1" applyBorder="1" applyAlignment="1">
      <alignment horizontal="center"/>
    </xf>
    <xf numFmtId="167" fontId="0" fillId="0" borderId="6" xfId="0" applyNumberFormat="1" applyFill="1" applyBorder="1" applyAlignment="1">
      <alignment horizontal="center"/>
    </xf>
    <xf numFmtId="167" fontId="0" fillId="0" borderId="1" xfId="0" applyNumberFormat="1" applyFill="1" applyBorder="1" applyAlignment="1">
      <alignment horizontal="center"/>
    </xf>
    <xf numFmtId="167" fontId="0" fillId="0" borderId="8" xfId="0" applyNumberFormat="1" applyFill="1" applyBorder="1" applyAlignment="1">
      <alignment horizontal="center"/>
    </xf>
    <xf numFmtId="167" fontId="0" fillId="0" borderId="15" xfId="0" applyNumberFormat="1" applyFill="1" applyBorder="1" applyAlignment="1">
      <alignment horizontal="center"/>
    </xf>
    <xf numFmtId="167" fontId="0" fillId="0" borderId="10" xfId="0" applyNumberFormat="1" applyFill="1" applyBorder="1" applyAlignment="1">
      <alignment horizontal="center"/>
    </xf>
    <xf numFmtId="165" fontId="0" fillId="0" borderId="14" xfId="0" applyNumberFormat="1" applyFill="1" applyBorder="1" applyAlignment="1">
      <alignment horizontal="center"/>
    </xf>
    <xf numFmtId="165" fontId="0" fillId="0" borderId="6" xfId="0" applyNumberFormat="1" applyFill="1" applyBorder="1" applyAlignment="1">
      <alignment horizontal="center"/>
    </xf>
    <xf numFmtId="165" fontId="0" fillId="0" borderId="15" xfId="0" applyNumberFormat="1" applyFill="1" applyBorder="1" applyAlignment="1">
      <alignment horizontal="center"/>
    </xf>
    <xf numFmtId="165" fontId="0" fillId="0" borderId="10" xfId="0" applyNumberFormat="1" applyFill="1" applyBorder="1" applyAlignment="1">
      <alignment horizontal="center"/>
    </xf>
    <xf numFmtId="164" fontId="0" fillId="0" borderId="14" xfId="0" applyNumberFormat="1" applyFill="1" applyBorder="1" applyAlignment="1">
      <alignment horizontal="center"/>
    </xf>
    <xf numFmtId="164" fontId="0" fillId="0" borderId="17" xfId="0" applyNumberFormat="1" applyFill="1" applyBorder="1" applyAlignment="1">
      <alignment horizontal="center"/>
    </xf>
    <xf numFmtId="166" fontId="0" fillId="0" borderId="14" xfId="0" applyNumberFormat="1" applyFill="1" applyBorder="1" applyAlignment="1">
      <alignment horizontal="center"/>
    </xf>
    <xf numFmtId="0" fontId="0" fillId="0" borderId="0" xfId="0" applyFill="1" applyAlignment="1">
      <alignment horizontal="center"/>
    </xf>
    <xf numFmtId="0" fontId="0" fillId="0" borderId="0" xfId="0" applyFill="1" applyBorder="1" applyAlignment="1">
      <alignment horizontal="center"/>
    </xf>
    <xf numFmtId="166" fontId="0" fillId="4" borderId="1" xfId="0" applyNumberFormat="1" applyFill="1" applyBorder="1" applyAlignment="1">
      <alignment horizontal="center"/>
    </xf>
    <xf numFmtId="165" fontId="0" fillId="4" borderId="1" xfId="0" applyNumberFormat="1" applyFill="1" applyBorder="1" applyAlignment="1">
      <alignment horizontal="center"/>
    </xf>
    <xf numFmtId="164" fontId="0" fillId="4" borderId="1" xfId="0" applyNumberFormat="1" applyFill="1" applyBorder="1" applyAlignment="1">
      <alignment horizontal="center"/>
    </xf>
    <xf numFmtId="0" fontId="0" fillId="4" borderId="0" xfId="0" applyFill="1" applyAlignment="1">
      <alignment horizontal="center"/>
    </xf>
    <xf numFmtId="0" fontId="1" fillId="4" borderId="1" xfId="0" applyFont="1" applyFill="1" applyBorder="1" applyAlignment="1">
      <alignment horizontal="center"/>
    </xf>
    <xf numFmtId="0" fontId="0" fillId="0" borderId="0" xfId="0" applyBorder="1" applyAlignment="1">
      <alignment horizontal="center" vertical="center"/>
    </xf>
    <xf numFmtId="0" fontId="0" fillId="0" borderId="0" xfId="0" applyAlignment="1">
      <alignment horizontal="center"/>
    </xf>
    <xf numFmtId="0" fontId="0" fillId="0" borderId="5" xfId="0" applyFill="1" applyBorder="1" applyAlignment="1">
      <alignment horizontal="center"/>
    </xf>
    <xf numFmtId="0" fontId="0" fillId="0" borderId="12" xfId="0" applyFill="1" applyBorder="1" applyAlignment="1">
      <alignment horizontal="center"/>
    </xf>
    <xf numFmtId="0" fontId="0" fillId="0" borderId="7" xfId="0" applyFill="1" applyBorder="1" applyAlignment="1">
      <alignment horizontal="center"/>
    </xf>
    <xf numFmtId="0" fontId="0" fillId="0" borderId="9" xfId="0" applyFill="1" applyBorder="1" applyAlignment="1">
      <alignment horizontal="center"/>
    </xf>
    <xf numFmtId="0" fontId="2" fillId="0" borderId="0" xfId="0" applyFont="1" applyBorder="1" applyAlignment="1">
      <alignment horizontal="center" vertical="center"/>
    </xf>
    <xf numFmtId="0" fontId="0" fillId="0" borderId="10" xfId="0" applyBorder="1" applyAlignment="1">
      <alignment horizontal="center"/>
    </xf>
    <xf numFmtId="0" fontId="0" fillId="0" borderId="15" xfId="0" applyBorder="1" applyAlignment="1">
      <alignment horizontal="center"/>
    </xf>
    <xf numFmtId="0" fontId="1" fillId="0" borderId="5" xfId="0" applyFont="1" applyBorder="1" applyAlignment="1">
      <alignment horizontal="center"/>
    </xf>
    <xf numFmtId="0" fontId="1" fillId="0" borderId="14" xfId="0" applyFont="1" applyBorder="1" applyAlignment="1">
      <alignment horizontal="center"/>
    </xf>
    <xf numFmtId="0" fontId="1" fillId="0" borderId="7" xfId="0" applyFont="1" applyBorder="1" applyAlignment="1">
      <alignment horizontal="center"/>
    </xf>
    <xf numFmtId="0" fontId="0" fillId="4" borderId="10" xfId="0" applyFill="1" applyBorder="1" applyAlignment="1">
      <alignment horizontal="center"/>
    </xf>
    <xf numFmtId="0" fontId="1" fillId="4" borderId="5" xfId="0" applyFont="1" applyFill="1" applyBorder="1" applyAlignment="1">
      <alignment horizontal="center"/>
    </xf>
    <xf numFmtId="0" fontId="1" fillId="4" borderId="14" xfId="0" applyFont="1" applyFill="1" applyBorder="1" applyAlignment="1">
      <alignment horizontal="center"/>
    </xf>
    <xf numFmtId="0" fontId="1" fillId="4" borderId="7" xfId="0" applyFont="1" applyFill="1" applyBorder="1" applyAlignment="1">
      <alignment horizontal="center"/>
    </xf>
    <xf numFmtId="0" fontId="0" fillId="4" borderId="15" xfId="0" applyFill="1" applyBorder="1" applyAlignment="1">
      <alignment horizontal="center"/>
    </xf>
    <xf numFmtId="0" fontId="0" fillId="4" borderId="18" xfId="0" applyFill="1" applyBorder="1" applyAlignment="1">
      <alignment horizontal="center"/>
    </xf>
    <xf numFmtId="0" fontId="0" fillId="0" borderId="13" xfId="0" applyFill="1" applyBorder="1" applyAlignment="1">
      <alignment horizontal="center"/>
    </xf>
    <xf numFmtId="166" fontId="0" fillId="0" borderId="10" xfId="0" applyNumberFormat="1" applyFill="1" applyBorder="1"/>
    <xf numFmtId="0" fontId="5" fillId="2" borderId="1" xfId="0" applyFont="1" applyFill="1" applyBorder="1" applyAlignment="1" applyProtection="1">
      <alignment horizontal="center"/>
      <protection locked="0"/>
    </xf>
    <xf numFmtId="0" fontId="0" fillId="0" borderId="0" xfId="0" applyBorder="1" applyAlignment="1">
      <alignment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xf>
    <xf numFmtId="0" fontId="11" fillId="0" borderId="0" xfId="0" applyFont="1" applyBorder="1" applyAlignment="1">
      <alignment vertical="top" wrapText="1"/>
    </xf>
    <xf numFmtId="3" fontId="11" fillId="0" borderId="1" xfId="0" applyNumberFormat="1" applyFont="1" applyBorder="1" applyAlignment="1">
      <alignment horizontal="center" vertical="top" wrapText="1"/>
    </xf>
    <xf numFmtId="0" fontId="0" fillId="0" borderId="0" xfId="0" applyBorder="1" applyAlignment="1">
      <alignment horizontal="right" vertical="top" wrapText="1"/>
    </xf>
    <xf numFmtId="0" fontId="11" fillId="0" borderId="0" xfId="0" applyFont="1" applyBorder="1" applyAlignment="1">
      <alignment horizontal="right" vertical="top" wrapText="1"/>
    </xf>
    <xf numFmtId="0" fontId="1" fillId="3" borderId="21" xfId="0" applyFont="1" applyFill="1" applyBorder="1" applyAlignment="1" applyProtection="1">
      <alignment horizontal="center" vertical="center" readingOrder="2"/>
    </xf>
    <xf numFmtId="0" fontId="1" fillId="3" borderId="32" xfId="0" applyFont="1" applyFill="1" applyBorder="1" applyAlignment="1" applyProtection="1">
      <alignment horizontal="center" vertical="center" readingOrder="2"/>
    </xf>
    <xf numFmtId="0" fontId="1" fillId="3" borderId="24" xfId="0" applyFont="1" applyFill="1" applyBorder="1" applyAlignment="1" applyProtection="1">
      <alignment horizontal="center" vertical="center" readingOrder="2"/>
    </xf>
    <xf numFmtId="0" fontId="1" fillId="3" borderId="25" xfId="0" applyFont="1" applyFill="1" applyBorder="1" applyAlignment="1" applyProtection="1">
      <alignment horizontal="center" vertical="center" readingOrder="2"/>
    </xf>
    <xf numFmtId="0" fontId="1" fillId="3" borderId="29" xfId="0" applyFont="1" applyFill="1" applyBorder="1" applyAlignment="1" applyProtection="1">
      <alignment horizontal="center" vertical="center" readingOrder="2"/>
    </xf>
    <xf numFmtId="3" fontId="0" fillId="3" borderId="33" xfId="3" applyNumberFormat="1" applyFont="1" applyFill="1" applyBorder="1" applyAlignment="1" applyProtection="1">
      <alignment vertical="center" readingOrder="2"/>
    </xf>
    <xf numFmtId="3" fontId="0" fillId="3" borderId="23" xfId="3" applyNumberFormat="1" applyFont="1" applyFill="1" applyBorder="1" applyAlignment="1" applyProtection="1">
      <alignment vertical="center" readingOrder="2"/>
    </xf>
    <xf numFmtId="3" fontId="0" fillId="3" borderId="26" xfId="3" applyNumberFormat="1" applyFont="1" applyFill="1" applyBorder="1" applyAlignment="1" applyProtection="1">
      <alignment vertical="center" readingOrder="2"/>
    </xf>
    <xf numFmtId="3" fontId="1" fillId="3" borderId="29" xfId="0" applyNumberFormat="1" applyFont="1" applyFill="1" applyBorder="1" applyAlignment="1" applyProtection="1">
      <alignment horizontal="center" vertical="center" readingOrder="2"/>
    </xf>
    <xf numFmtId="0" fontId="1" fillId="3" borderId="30" xfId="0" applyFont="1" applyFill="1" applyBorder="1" applyAlignment="1" applyProtection="1">
      <alignment horizontal="center" vertical="center" readingOrder="2"/>
    </xf>
    <xf numFmtId="3" fontId="0" fillId="3" borderId="18" xfId="3" applyNumberFormat="1" applyFont="1" applyFill="1" applyBorder="1" applyAlignment="1" applyProtection="1">
      <alignment vertical="center" readingOrder="2"/>
    </xf>
    <xf numFmtId="3" fontId="0" fillId="3" borderId="1" xfId="3" applyNumberFormat="1" applyFont="1" applyFill="1" applyBorder="1" applyAlignment="1" applyProtection="1">
      <alignment vertical="center" readingOrder="2"/>
    </xf>
    <xf numFmtId="3" fontId="0" fillId="3" borderId="27" xfId="3" applyNumberFormat="1" applyFont="1" applyFill="1" applyBorder="1" applyAlignment="1" applyProtection="1">
      <alignment vertical="center" readingOrder="2"/>
    </xf>
    <xf numFmtId="3" fontId="1" fillId="3" borderId="30" xfId="0" applyNumberFormat="1" applyFont="1" applyFill="1" applyBorder="1" applyAlignment="1" applyProtection="1">
      <alignment horizontal="center" vertical="center" readingOrder="2"/>
    </xf>
    <xf numFmtId="0" fontId="1" fillId="3" borderId="31" xfId="0" applyFont="1" applyFill="1" applyBorder="1" applyAlignment="1" applyProtection="1">
      <alignment horizontal="center" vertical="center"/>
    </xf>
    <xf numFmtId="3" fontId="0" fillId="3" borderId="34" xfId="3" applyNumberFormat="1" applyFont="1" applyFill="1" applyBorder="1" applyAlignment="1" applyProtection="1">
      <alignment vertical="center"/>
    </xf>
    <xf numFmtId="3" fontId="0" fillId="3" borderId="22" xfId="3" applyNumberFormat="1" applyFont="1" applyFill="1" applyBorder="1" applyAlignment="1" applyProtection="1">
      <alignment vertical="center"/>
    </xf>
    <xf numFmtId="3" fontId="0" fillId="3" borderId="28" xfId="3" applyNumberFormat="1" applyFont="1" applyFill="1" applyBorder="1" applyAlignment="1" applyProtection="1">
      <alignment vertical="center"/>
    </xf>
    <xf numFmtId="3" fontId="1" fillId="3" borderId="31" xfId="0" applyNumberFormat="1" applyFont="1" applyFill="1" applyBorder="1" applyAlignment="1" applyProtection="1">
      <alignment horizontal="center" vertical="center"/>
    </xf>
    <xf numFmtId="0" fontId="0" fillId="0" borderId="0" xfId="0" applyProtection="1"/>
    <xf numFmtId="0" fontId="5" fillId="0" borderId="0" xfId="0" applyFont="1" applyProtection="1"/>
    <xf numFmtId="0" fontId="3" fillId="0" borderId="2" xfId="0" applyFont="1" applyBorder="1" applyAlignment="1" applyProtection="1">
      <alignment horizontal="center" vertical="center" wrapText="1"/>
    </xf>
    <xf numFmtId="0" fontId="3" fillId="0" borderId="2" xfId="0" applyFont="1" applyBorder="1" applyAlignment="1" applyProtection="1">
      <alignment vertical="center" wrapText="1"/>
    </xf>
    <xf numFmtId="0" fontId="4" fillId="0" borderId="0" xfId="1" applyProtection="1"/>
    <xf numFmtId="0" fontId="5" fillId="3" borderId="1" xfId="0" applyFont="1" applyFill="1" applyBorder="1" applyAlignment="1" applyProtection="1">
      <alignment horizontal="center"/>
    </xf>
    <xf numFmtId="0" fontId="11" fillId="0" borderId="0" xfId="0" applyFont="1" applyBorder="1" applyAlignment="1">
      <alignment horizontal="right" vertical="top" wrapText="1"/>
    </xf>
    <xf numFmtId="0" fontId="11" fillId="0" borderId="27" xfId="0" applyFont="1" applyBorder="1" applyAlignment="1">
      <alignment horizontal="center" vertical="top" wrapText="1"/>
    </xf>
    <xf numFmtId="0" fontId="11" fillId="0" borderId="18" xfId="0" applyFont="1" applyBorder="1" applyAlignment="1">
      <alignment horizontal="center" vertical="top" wrapText="1"/>
    </xf>
    <xf numFmtId="0" fontId="11" fillId="0" borderId="1" xfId="0" applyFont="1" applyBorder="1" applyAlignment="1">
      <alignment horizontal="center" vertical="top" wrapText="1"/>
    </xf>
    <xf numFmtId="0" fontId="0" fillId="4" borderId="0" xfId="0" applyFill="1" applyBorder="1" applyAlignment="1">
      <alignment horizontal="center"/>
    </xf>
    <xf numFmtId="0" fontId="0" fillId="0" borderId="0" xfId="0" applyBorder="1" applyAlignment="1">
      <alignment horizontal="right" vertical="top" wrapText="1"/>
    </xf>
    <xf numFmtId="0" fontId="0" fillId="0" borderId="14" xfId="0" applyBorder="1" applyAlignment="1">
      <alignment horizontal="center" vertical="center"/>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6" xfId="0" applyBorder="1" applyAlignment="1">
      <alignment horizontal="center" vertical="center"/>
    </xf>
    <xf numFmtId="0" fontId="11" fillId="0" borderId="27" xfId="0" applyFont="1" applyBorder="1" applyAlignment="1">
      <alignment horizontal="center" vertical="top"/>
    </xf>
    <xf numFmtId="0" fontId="11" fillId="0" borderId="39" xfId="0" applyFont="1" applyBorder="1" applyAlignment="1">
      <alignment horizontal="center" vertical="top"/>
    </xf>
    <xf numFmtId="0" fontId="11" fillId="0" borderId="18" xfId="0" applyFont="1" applyBorder="1" applyAlignment="1">
      <alignment horizontal="center" vertical="top"/>
    </xf>
    <xf numFmtId="0" fontId="0" fillId="2" borderId="0" xfId="0" applyFill="1" applyBorder="1" applyAlignment="1">
      <alignment horizontal="right" vertical="top" wrapText="1"/>
    </xf>
    <xf numFmtId="0" fontId="0" fillId="3" borderId="0" xfId="0" applyFill="1" applyBorder="1" applyAlignment="1">
      <alignment horizontal="right" vertical="top" wrapText="1"/>
    </xf>
    <xf numFmtId="0" fontId="5" fillId="0" borderId="0" xfId="0" applyFont="1"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xf>
    <xf numFmtId="0" fontId="1" fillId="0" borderId="3" xfId="0" applyFont="1" applyBorder="1" applyAlignment="1">
      <alignment horizontal="center"/>
    </xf>
    <xf numFmtId="0" fontId="0" fillId="0" borderId="11" xfId="0" applyBorder="1" applyAlignment="1">
      <alignment horizontal="center"/>
    </xf>
    <xf numFmtId="0" fontId="0" fillId="0" borderId="4" xfId="0" applyBorder="1" applyAlignment="1">
      <alignment horizontal="center"/>
    </xf>
    <xf numFmtId="0" fontId="1" fillId="0" borderId="11" xfId="0" applyFont="1" applyBorder="1" applyAlignment="1">
      <alignment horizontal="center"/>
    </xf>
    <xf numFmtId="0" fontId="1" fillId="0" borderId="4" xfId="0" applyFont="1" applyBorder="1" applyAlignment="1">
      <alignment horizontal="center"/>
    </xf>
    <xf numFmtId="0" fontId="1" fillId="0" borderId="1" xfId="0" applyFont="1" applyBorder="1" applyAlignment="1">
      <alignment horizontal="center"/>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xf>
    <xf numFmtId="0" fontId="1" fillId="0" borderId="14" xfId="0" applyFont="1" applyBorder="1" applyAlignment="1">
      <alignment horizontal="center"/>
    </xf>
    <xf numFmtId="0" fontId="1" fillId="0" borderId="6" xfId="0" applyFont="1" applyBorder="1" applyAlignment="1">
      <alignment horizontal="center"/>
    </xf>
    <xf numFmtId="0" fontId="1" fillId="0" borderId="35" xfId="0" applyFont="1" applyBorder="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xf numFmtId="0" fontId="2" fillId="0" borderId="0" xfId="0" applyFont="1" applyAlignment="1" applyProtection="1">
      <alignment horizontal="center"/>
    </xf>
    <xf numFmtId="0" fontId="1" fillId="4" borderId="3" xfId="0" applyFont="1" applyFill="1" applyBorder="1" applyAlignment="1">
      <alignment horizontal="center"/>
    </xf>
    <xf numFmtId="0" fontId="0" fillId="4" borderId="11" xfId="0" applyFill="1" applyBorder="1" applyAlignment="1">
      <alignment horizontal="center"/>
    </xf>
    <xf numFmtId="0" fontId="0" fillId="4" borderId="4" xfId="0" applyFill="1" applyBorder="1" applyAlignment="1">
      <alignment horizontal="center"/>
    </xf>
    <xf numFmtId="0" fontId="1" fillId="0" borderId="0" xfId="0" applyFont="1" applyBorder="1" applyAlignment="1">
      <alignment horizontal="center"/>
    </xf>
    <xf numFmtId="0" fontId="1" fillId="4" borderId="0" xfId="0" applyFont="1" applyFill="1" applyBorder="1" applyAlignment="1">
      <alignment horizontal="center"/>
    </xf>
    <xf numFmtId="0" fontId="1" fillId="4" borderId="5" xfId="0" applyFont="1" applyFill="1" applyBorder="1" applyAlignment="1">
      <alignment horizontal="center"/>
    </xf>
    <xf numFmtId="0" fontId="1" fillId="4" borderId="6" xfId="0" applyFont="1" applyFill="1" applyBorder="1" applyAlignment="1">
      <alignment horizontal="center"/>
    </xf>
    <xf numFmtId="0" fontId="1" fillId="4" borderId="16" xfId="0" applyFont="1" applyFill="1" applyBorder="1" applyAlignment="1">
      <alignment horizontal="center"/>
    </xf>
    <xf numFmtId="0" fontId="0" fillId="0" borderId="0" xfId="0" applyAlignment="1" applyProtection="1">
      <alignment horizontal="center"/>
    </xf>
    <xf numFmtId="0" fontId="1" fillId="4" borderId="11" xfId="0" applyFont="1" applyFill="1" applyBorder="1" applyAlignment="1">
      <alignment horizontal="center"/>
    </xf>
    <xf numFmtId="0" fontId="1" fillId="4" borderId="4" xfId="0" applyFont="1" applyFill="1" applyBorder="1" applyAlignment="1">
      <alignment horizontal="center"/>
    </xf>
  </cellXfs>
  <cellStyles count="4">
    <cellStyle name="Comma" xfId="3" builtinId="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142880</xdr:colOff>
      <xdr:row>0</xdr:row>
      <xdr:rowOff>19051</xdr:rowOff>
    </xdr:from>
    <xdr:to>
      <xdr:col>11</xdr:col>
      <xdr:colOff>1</xdr:colOff>
      <xdr:row>6</xdr:row>
      <xdr:rowOff>114301</xdr:rowOff>
    </xdr:to>
    <xdr:sp macro="" textlink="">
      <xdr:nvSpPr>
        <xdr:cNvPr id="4" name="TextBox 3"/>
        <xdr:cNvSpPr txBox="1"/>
      </xdr:nvSpPr>
      <xdr:spPr>
        <a:xfrm flipH="1">
          <a:off x="11228603399" y="19051"/>
          <a:ext cx="3971921" cy="1181100"/>
        </a:xfrm>
        <a:prstGeom prst="rect">
          <a:avLst/>
        </a:prstGeom>
        <a:solidFill>
          <a:srgbClr val="FFFFCC"/>
        </a:solidFill>
        <a:ln/>
      </xdr:spPr>
      <xdr:style>
        <a:lnRef idx="2">
          <a:schemeClr val="dk1"/>
        </a:lnRef>
        <a:fillRef idx="1">
          <a:schemeClr val="lt1"/>
        </a:fillRef>
        <a:effectRef idx="0">
          <a:schemeClr val="dk1"/>
        </a:effectRef>
        <a:fontRef idx="minor">
          <a:schemeClr val="dk1"/>
        </a:fontRef>
      </xdr:style>
      <xdr:txBody>
        <a:bodyPr vertOverflow="clip" horzOverflow="clip" wrap="square" rtlCol="1" anchor="t"/>
        <a:lstStyle/>
        <a:p>
          <a:pPr algn="r" rtl="1">
            <a:lnSpc>
              <a:spcPct val="115000"/>
            </a:lnSpc>
            <a:spcAft>
              <a:spcPts val="0"/>
            </a:spcAft>
          </a:pPr>
          <a:r>
            <a:rPr lang="he-IL" sz="1400" b="1" u="sng">
              <a:solidFill>
                <a:srgbClr val="000000"/>
              </a:solidFill>
              <a:effectLst/>
              <a:latin typeface="Arial"/>
              <a:ea typeface="Times New Roman"/>
              <a:cs typeface="David"/>
            </a:rPr>
            <a:t>מחשבון פליטות לאוויר מציי רכב</a:t>
          </a:r>
          <a:endParaRPr lang="en-US" sz="1400" u="sng">
            <a:effectLst/>
            <a:latin typeface="+mn-lt"/>
            <a:ea typeface="Times New Roman"/>
            <a:cs typeface="Arial"/>
          </a:endParaRPr>
        </a:p>
        <a:p>
          <a:pPr algn="r" rtl="1"/>
          <a:endParaRPr lang="he-IL"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352426</xdr:colOff>
      <xdr:row>0</xdr:row>
      <xdr:rowOff>0</xdr:rowOff>
    </xdr:from>
    <xdr:to>
      <xdr:col>10</xdr:col>
      <xdr:colOff>285751</xdr:colOff>
      <xdr:row>5</xdr:row>
      <xdr:rowOff>114300</xdr:rowOff>
    </xdr:to>
    <xdr:pic>
      <xdr:nvPicPr>
        <xdr:cNvPr id="3" name="תמונה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9689249" y="0"/>
          <a:ext cx="2676525"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28575</xdr:colOff>
      <xdr:row>0</xdr:row>
      <xdr:rowOff>9525</xdr:rowOff>
    </xdr:from>
    <xdr:to>
      <xdr:col>19</xdr:col>
      <xdr:colOff>304800</xdr:colOff>
      <xdr:row>6</xdr:row>
      <xdr:rowOff>28575</xdr:rowOff>
    </xdr:to>
    <xdr:pic>
      <xdr:nvPicPr>
        <xdr:cNvPr id="3" name="תמונה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7612800" y="9525"/>
          <a:ext cx="301942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9</xdr:col>
      <xdr:colOff>28575</xdr:colOff>
      <xdr:row>0</xdr:row>
      <xdr:rowOff>9525</xdr:rowOff>
    </xdr:from>
    <xdr:to>
      <xdr:col>13</xdr:col>
      <xdr:colOff>304800</xdr:colOff>
      <xdr:row>6</xdr:row>
      <xdr:rowOff>28575</xdr:rowOff>
    </xdr:to>
    <xdr:pic>
      <xdr:nvPicPr>
        <xdr:cNvPr id="2" name="תמונה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6927000" y="9525"/>
          <a:ext cx="301942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9</xdr:col>
      <xdr:colOff>28575</xdr:colOff>
      <xdr:row>0</xdr:row>
      <xdr:rowOff>9525</xdr:rowOff>
    </xdr:from>
    <xdr:to>
      <xdr:col>13</xdr:col>
      <xdr:colOff>304800</xdr:colOff>
      <xdr:row>6</xdr:row>
      <xdr:rowOff>28575</xdr:rowOff>
    </xdr:to>
    <xdr:pic>
      <xdr:nvPicPr>
        <xdr:cNvPr id="2" name="תמונה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6927000" y="9525"/>
          <a:ext cx="301942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28575</xdr:colOff>
      <xdr:row>0</xdr:row>
      <xdr:rowOff>9525</xdr:rowOff>
    </xdr:from>
    <xdr:to>
      <xdr:col>13</xdr:col>
      <xdr:colOff>304800</xdr:colOff>
      <xdr:row>6</xdr:row>
      <xdr:rowOff>28575</xdr:rowOff>
    </xdr:to>
    <xdr:pic>
      <xdr:nvPicPr>
        <xdr:cNvPr id="2" name="תמונה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6927000" y="9525"/>
          <a:ext cx="301942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5</xdr:col>
      <xdr:colOff>638175</xdr:colOff>
      <xdr:row>0</xdr:row>
      <xdr:rowOff>19050</xdr:rowOff>
    </xdr:from>
    <xdr:to>
      <xdr:col>10</xdr:col>
      <xdr:colOff>228600</xdr:colOff>
      <xdr:row>6</xdr:row>
      <xdr:rowOff>38100</xdr:rowOff>
    </xdr:to>
    <xdr:pic>
      <xdr:nvPicPr>
        <xdr:cNvPr id="2" name="תמונה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7689000" y="19050"/>
          <a:ext cx="301942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7</xdr:col>
      <xdr:colOff>676275</xdr:colOff>
      <xdr:row>0</xdr:row>
      <xdr:rowOff>0</xdr:rowOff>
    </xdr:from>
    <xdr:to>
      <xdr:col>12</xdr:col>
      <xdr:colOff>266700</xdr:colOff>
      <xdr:row>6</xdr:row>
      <xdr:rowOff>19050</xdr:rowOff>
    </xdr:to>
    <xdr:pic>
      <xdr:nvPicPr>
        <xdr:cNvPr id="2" name="תמונה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7650900" y="0"/>
          <a:ext cx="301942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7</xdr:col>
      <xdr:colOff>676275</xdr:colOff>
      <xdr:row>0</xdr:row>
      <xdr:rowOff>0</xdr:rowOff>
    </xdr:from>
    <xdr:to>
      <xdr:col>12</xdr:col>
      <xdr:colOff>266700</xdr:colOff>
      <xdr:row>6</xdr:row>
      <xdr:rowOff>19050</xdr:rowOff>
    </xdr:to>
    <xdr:pic>
      <xdr:nvPicPr>
        <xdr:cNvPr id="3" name="תמונה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7650900" y="0"/>
          <a:ext cx="30194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rightToLeft="1" tabSelected="1" zoomScale="90" zoomScaleNormal="90" workbookViewId="0">
      <selection sqref="A1:D4"/>
    </sheetView>
  </sheetViews>
  <sheetFormatPr defaultRowHeight="14.25" x14ac:dyDescent="0.2"/>
  <cols>
    <col min="1" max="2" width="9" style="19"/>
    <col min="3" max="3" width="12.5" style="19" customWidth="1"/>
    <col min="4" max="16384" width="9" style="19"/>
  </cols>
  <sheetData>
    <row r="1" spans="1:11" x14ac:dyDescent="0.2">
      <c r="A1" s="148"/>
      <c r="B1" s="148"/>
      <c r="C1" s="148"/>
      <c r="D1" s="148"/>
      <c r="E1" s="5"/>
      <c r="F1" s="5"/>
      <c r="G1" s="5"/>
      <c r="H1" s="5"/>
      <c r="I1" s="5"/>
      <c r="J1" s="5"/>
      <c r="K1" s="5"/>
    </row>
    <row r="2" spans="1:11" x14ac:dyDescent="0.2">
      <c r="A2" s="148"/>
      <c r="B2" s="148"/>
      <c r="C2" s="148"/>
      <c r="D2" s="148"/>
      <c r="E2" s="5"/>
      <c r="F2" s="5"/>
      <c r="G2" s="5"/>
      <c r="H2" s="5"/>
      <c r="I2" s="5"/>
      <c r="J2" s="5"/>
      <c r="K2" s="5"/>
    </row>
    <row r="3" spans="1:11" x14ac:dyDescent="0.2">
      <c r="A3" s="148"/>
      <c r="B3" s="148"/>
      <c r="C3" s="148"/>
      <c r="D3" s="148"/>
      <c r="E3" s="5"/>
      <c r="F3" s="5"/>
      <c r="G3" s="5"/>
      <c r="H3" s="5"/>
      <c r="I3" s="5"/>
      <c r="J3" s="5"/>
      <c r="K3" s="5"/>
    </row>
    <row r="4" spans="1:11" x14ac:dyDescent="0.2">
      <c r="A4" s="148"/>
      <c r="B4" s="148"/>
      <c r="C4" s="148"/>
      <c r="D4" s="148"/>
      <c r="E4" s="5"/>
      <c r="F4" s="5"/>
      <c r="G4" s="5"/>
      <c r="H4" s="5"/>
      <c r="I4" s="5"/>
      <c r="J4" s="5"/>
      <c r="K4" s="5"/>
    </row>
    <row r="5" spans="1:11" x14ac:dyDescent="0.2">
      <c r="A5" s="5"/>
      <c r="B5" s="5"/>
      <c r="C5" s="5"/>
      <c r="D5" s="5"/>
      <c r="E5" s="5"/>
      <c r="F5" s="5"/>
      <c r="G5" s="5"/>
      <c r="H5" s="5"/>
      <c r="I5" s="5"/>
      <c r="J5" s="5"/>
      <c r="K5" s="5"/>
    </row>
    <row r="6" spans="1:11" x14ac:dyDescent="0.2">
      <c r="A6" s="5"/>
      <c r="B6" s="5"/>
      <c r="C6" s="5"/>
      <c r="D6" s="5"/>
      <c r="E6" s="5"/>
      <c r="F6" s="5"/>
      <c r="G6" s="5"/>
      <c r="H6" s="5"/>
      <c r="I6" s="5"/>
      <c r="J6" s="5"/>
      <c r="K6" s="5"/>
    </row>
    <row r="7" spans="1:11" x14ac:dyDescent="0.2">
      <c r="A7" s="5"/>
      <c r="B7" s="5"/>
      <c r="C7" s="5"/>
      <c r="D7" s="5"/>
      <c r="E7" s="5"/>
      <c r="F7" s="5"/>
      <c r="G7" s="5"/>
      <c r="H7" s="5"/>
      <c r="I7" s="5"/>
      <c r="J7" s="5"/>
      <c r="K7" s="5"/>
    </row>
    <row r="8" spans="1:11" x14ac:dyDescent="0.2">
      <c r="A8" s="5"/>
      <c r="B8" s="5"/>
      <c r="C8" s="5"/>
      <c r="D8" s="5"/>
      <c r="E8" s="5"/>
      <c r="F8" s="5"/>
      <c r="G8" s="5"/>
      <c r="H8" s="5"/>
      <c r="I8" s="5"/>
      <c r="J8" s="5"/>
      <c r="K8" s="5"/>
    </row>
    <row r="9" spans="1:11" x14ac:dyDescent="0.2">
      <c r="A9" s="5"/>
      <c r="B9" s="5"/>
      <c r="C9" s="5"/>
      <c r="D9" s="5"/>
      <c r="E9" s="5"/>
      <c r="F9" s="5"/>
      <c r="G9" s="5"/>
      <c r="H9" s="5"/>
      <c r="I9" s="5"/>
      <c r="J9" s="5"/>
      <c r="K9" s="5"/>
    </row>
    <row r="10" spans="1:11" ht="14.25" customHeight="1" x14ac:dyDescent="0.2">
      <c r="A10" s="149" t="s">
        <v>299</v>
      </c>
      <c r="B10" s="149"/>
      <c r="C10" s="149"/>
      <c r="D10" s="149"/>
      <c r="E10" s="149"/>
      <c r="F10" s="149"/>
      <c r="G10" s="149"/>
      <c r="H10" s="149"/>
      <c r="I10" s="149"/>
      <c r="J10" s="149"/>
      <c r="K10" s="149"/>
    </row>
    <row r="11" spans="1:11" x14ac:dyDescent="0.2">
      <c r="A11" s="149"/>
      <c r="B11" s="149"/>
      <c r="C11" s="149"/>
      <c r="D11" s="149"/>
      <c r="E11" s="149"/>
      <c r="F11" s="149"/>
      <c r="G11" s="149"/>
      <c r="H11" s="149"/>
      <c r="I11" s="149"/>
      <c r="J11" s="149"/>
      <c r="K11" s="149"/>
    </row>
    <row r="12" spans="1:11" x14ac:dyDescent="0.2">
      <c r="A12" s="149"/>
      <c r="B12" s="149"/>
      <c r="C12" s="149"/>
      <c r="D12" s="149"/>
      <c r="E12" s="149"/>
      <c r="F12" s="149"/>
      <c r="G12" s="149"/>
      <c r="H12" s="149"/>
      <c r="I12" s="149"/>
      <c r="J12" s="149"/>
      <c r="K12" s="149"/>
    </row>
    <row r="13" spans="1:11" x14ac:dyDescent="0.2">
      <c r="A13" s="149"/>
      <c r="B13" s="149"/>
      <c r="C13" s="149"/>
      <c r="D13" s="149"/>
      <c r="E13" s="149"/>
      <c r="F13" s="149"/>
      <c r="G13" s="149"/>
      <c r="H13" s="149"/>
      <c r="I13" s="149"/>
      <c r="J13" s="149"/>
      <c r="K13" s="149"/>
    </row>
    <row r="14" spans="1:11" x14ac:dyDescent="0.2">
      <c r="A14" s="149"/>
      <c r="B14" s="149"/>
      <c r="C14" s="149"/>
      <c r="D14" s="149"/>
      <c r="E14" s="149"/>
      <c r="F14" s="149"/>
      <c r="G14" s="149"/>
      <c r="H14" s="149"/>
      <c r="I14" s="149"/>
      <c r="J14" s="149"/>
      <c r="K14" s="149"/>
    </row>
    <row r="15" spans="1:11" x14ac:dyDescent="0.2">
      <c r="A15" s="149"/>
      <c r="B15" s="149"/>
      <c r="C15" s="149"/>
      <c r="D15" s="149"/>
      <c r="E15" s="149"/>
      <c r="F15" s="149"/>
      <c r="G15" s="149"/>
      <c r="H15" s="149"/>
      <c r="I15" s="149"/>
      <c r="J15" s="149"/>
      <c r="K15" s="149"/>
    </row>
    <row r="16" spans="1:11" x14ac:dyDescent="0.2">
      <c r="A16" s="149"/>
      <c r="B16" s="149"/>
      <c r="C16" s="149"/>
      <c r="D16" s="149"/>
      <c r="E16" s="149"/>
      <c r="F16" s="149"/>
      <c r="G16" s="149"/>
      <c r="H16" s="149"/>
      <c r="I16" s="149"/>
      <c r="J16" s="149"/>
      <c r="K16" s="149"/>
    </row>
    <row r="17" spans="1:11" x14ac:dyDescent="0.2">
      <c r="A17" s="149"/>
      <c r="B17" s="149"/>
      <c r="C17" s="149"/>
      <c r="D17" s="149"/>
      <c r="E17" s="149"/>
      <c r="F17" s="149"/>
      <c r="G17" s="149"/>
      <c r="H17" s="149"/>
      <c r="I17" s="149"/>
      <c r="J17" s="149"/>
      <c r="K17" s="149"/>
    </row>
    <row r="18" spans="1:11" x14ac:dyDescent="0.2">
      <c r="A18" s="149"/>
      <c r="B18" s="149"/>
      <c r="C18" s="149"/>
      <c r="D18" s="149"/>
      <c r="E18" s="149"/>
      <c r="F18" s="149"/>
      <c r="G18" s="149"/>
      <c r="H18" s="149"/>
      <c r="I18" s="149"/>
      <c r="J18" s="149"/>
      <c r="K18" s="149"/>
    </row>
    <row r="19" spans="1:11" x14ac:dyDescent="0.2">
      <c r="A19" s="149"/>
      <c r="B19" s="149"/>
      <c r="C19" s="149"/>
      <c r="D19" s="149"/>
      <c r="E19" s="149"/>
      <c r="F19" s="149"/>
      <c r="G19" s="149"/>
      <c r="H19" s="149"/>
      <c r="I19" s="149"/>
      <c r="J19" s="149"/>
      <c r="K19" s="149"/>
    </row>
    <row r="20" spans="1:11" x14ac:dyDescent="0.2">
      <c r="A20" s="149"/>
      <c r="B20" s="149"/>
      <c r="C20" s="149"/>
      <c r="D20" s="149"/>
      <c r="E20" s="149"/>
      <c r="F20" s="149"/>
      <c r="G20" s="149"/>
      <c r="H20" s="149"/>
      <c r="I20" s="149"/>
      <c r="J20" s="149"/>
      <c r="K20" s="149"/>
    </row>
    <row r="21" spans="1:11" ht="15" thickBot="1" x14ac:dyDescent="0.25">
      <c r="A21" s="149"/>
      <c r="B21" s="149"/>
      <c r="C21" s="149"/>
      <c r="D21" s="149"/>
      <c r="E21" s="149"/>
      <c r="F21" s="149"/>
      <c r="G21" s="149"/>
      <c r="H21" s="149"/>
      <c r="I21" s="149"/>
      <c r="J21" s="149"/>
      <c r="K21" s="149"/>
    </row>
    <row r="22" spans="1:11" ht="29.25" customHeight="1" x14ac:dyDescent="0.2">
      <c r="A22" s="107"/>
      <c r="B22" s="150" t="s">
        <v>281</v>
      </c>
      <c r="C22" s="150"/>
      <c r="D22" s="150" t="s">
        <v>36</v>
      </c>
      <c r="E22" s="150"/>
      <c r="F22" s="151" t="s">
        <v>282</v>
      </c>
      <c r="G22" s="152"/>
      <c r="H22" s="150" t="s">
        <v>283</v>
      </c>
      <c r="I22" s="153"/>
      <c r="J22" s="117"/>
      <c r="K22" s="117"/>
    </row>
    <row r="23" spans="1:11" x14ac:dyDescent="0.2">
      <c r="A23" s="108"/>
      <c r="B23" s="109" t="s">
        <v>284</v>
      </c>
      <c r="C23" s="109" t="s">
        <v>285</v>
      </c>
      <c r="D23" s="109" t="s">
        <v>284</v>
      </c>
      <c r="E23" s="109" t="s">
        <v>285</v>
      </c>
      <c r="F23" s="109" t="s">
        <v>284</v>
      </c>
      <c r="G23" s="109" t="s">
        <v>285</v>
      </c>
      <c r="H23" s="109" t="s">
        <v>284</v>
      </c>
      <c r="I23" s="110" t="s">
        <v>285</v>
      </c>
      <c r="J23" s="117"/>
      <c r="K23" s="117"/>
    </row>
    <row r="24" spans="1:11" x14ac:dyDescent="0.2">
      <c r="A24" s="108" t="s">
        <v>286</v>
      </c>
      <c r="B24" s="109"/>
      <c r="C24" s="109">
        <v>1992</v>
      </c>
      <c r="D24" s="109"/>
      <c r="E24" s="109">
        <v>1992</v>
      </c>
      <c r="F24" s="109"/>
      <c r="G24" s="109">
        <v>1992</v>
      </c>
      <c r="H24" s="109"/>
      <c r="I24" s="110">
        <v>1999</v>
      </c>
      <c r="J24" s="117"/>
      <c r="K24" s="117"/>
    </row>
    <row r="25" spans="1:11" x14ac:dyDescent="0.2">
      <c r="A25" s="108" t="s">
        <v>17</v>
      </c>
      <c r="B25" s="109">
        <v>1993</v>
      </c>
      <c r="C25" s="109">
        <v>1996</v>
      </c>
      <c r="D25" s="109">
        <v>1993</v>
      </c>
      <c r="E25" s="109">
        <v>1996</v>
      </c>
      <c r="F25" s="109">
        <v>1993</v>
      </c>
      <c r="G25" s="109">
        <v>1996</v>
      </c>
      <c r="H25" s="109">
        <v>2000</v>
      </c>
      <c r="I25" s="110">
        <v>2004</v>
      </c>
      <c r="J25" s="117"/>
      <c r="K25" s="117"/>
    </row>
    <row r="26" spans="1:11" x14ac:dyDescent="0.2">
      <c r="A26" s="108" t="s">
        <v>18</v>
      </c>
      <c r="B26" s="109">
        <v>1997</v>
      </c>
      <c r="C26" s="109">
        <v>2000</v>
      </c>
      <c r="D26" s="109">
        <v>1997</v>
      </c>
      <c r="E26" s="109">
        <v>2001</v>
      </c>
      <c r="F26" s="109">
        <v>1997</v>
      </c>
      <c r="G26" s="109">
        <v>2000</v>
      </c>
      <c r="H26" s="109">
        <v>2005</v>
      </c>
      <c r="I26" s="110">
        <v>2007</v>
      </c>
      <c r="J26" s="117"/>
      <c r="K26" s="117"/>
    </row>
    <row r="27" spans="1:11" x14ac:dyDescent="0.2">
      <c r="A27" s="108" t="s">
        <v>19</v>
      </c>
      <c r="B27" s="109">
        <v>2001</v>
      </c>
      <c r="C27" s="109">
        <v>2005</v>
      </c>
      <c r="D27" s="109">
        <v>2002</v>
      </c>
      <c r="E27" s="109">
        <v>2006</v>
      </c>
      <c r="F27" s="109">
        <v>2001</v>
      </c>
      <c r="G27" s="109">
        <v>2005</v>
      </c>
      <c r="H27" s="109">
        <v>2008</v>
      </c>
      <c r="I27" s="110"/>
      <c r="J27" s="117"/>
      <c r="K27" s="117"/>
    </row>
    <row r="28" spans="1:11" x14ac:dyDescent="0.2">
      <c r="A28" s="108" t="s">
        <v>20</v>
      </c>
      <c r="B28" s="109">
        <v>2006</v>
      </c>
      <c r="C28" s="109">
        <v>2010</v>
      </c>
      <c r="D28" s="109">
        <v>2007</v>
      </c>
      <c r="E28" s="109">
        <v>2011</v>
      </c>
      <c r="F28" s="109">
        <v>2006</v>
      </c>
      <c r="G28" s="109">
        <v>2008</v>
      </c>
      <c r="H28" s="109"/>
      <c r="I28" s="110"/>
      <c r="J28" s="117"/>
      <c r="K28" s="117"/>
    </row>
    <row r="29" spans="1:11" x14ac:dyDescent="0.2">
      <c r="A29" s="108" t="s">
        <v>21</v>
      </c>
      <c r="B29" s="109">
        <v>2011</v>
      </c>
      <c r="C29" s="109">
        <v>2015</v>
      </c>
      <c r="D29" s="109">
        <v>2012</v>
      </c>
      <c r="E29" s="109">
        <v>2016</v>
      </c>
      <c r="F29" s="109">
        <v>2009</v>
      </c>
      <c r="G29" s="109">
        <v>2013</v>
      </c>
      <c r="H29" s="109"/>
      <c r="I29" s="110"/>
      <c r="J29" s="117"/>
      <c r="K29" s="117"/>
    </row>
    <row r="30" spans="1:11" ht="15" thickBot="1" x14ac:dyDescent="0.25">
      <c r="A30" s="111" t="s">
        <v>34</v>
      </c>
      <c r="B30" s="112">
        <v>2016</v>
      </c>
      <c r="C30" s="112"/>
      <c r="D30" s="112">
        <v>2017</v>
      </c>
      <c r="E30" s="112"/>
      <c r="F30" s="112">
        <v>2014</v>
      </c>
      <c r="G30" s="112"/>
      <c r="H30" s="112"/>
      <c r="I30" s="113"/>
      <c r="J30" s="117"/>
      <c r="K30" s="117"/>
    </row>
    <row r="31" spans="1:11" x14ac:dyDescent="0.2">
      <c r="A31" s="117"/>
      <c r="B31" s="117"/>
      <c r="C31" s="117"/>
      <c r="D31" s="117"/>
      <c r="E31" s="117"/>
      <c r="F31" s="117"/>
      <c r="G31" s="117"/>
      <c r="H31" s="117"/>
      <c r="I31" s="117"/>
      <c r="J31" s="117"/>
      <c r="K31" s="117"/>
    </row>
    <row r="32" spans="1:11" ht="96.75" customHeight="1" x14ac:dyDescent="0.2">
      <c r="A32" s="144" t="s">
        <v>298</v>
      </c>
      <c r="B32" s="144"/>
      <c r="C32" s="144"/>
      <c r="D32" s="144"/>
      <c r="E32" s="144"/>
      <c r="F32" s="144"/>
      <c r="G32" s="144"/>
      <c r="H32" s="144"/>
      <c r="I32" s="144"/>
      <c r="J32" s="144"/>
      <c r="K32" s="115"/>
    </row>
    <row r="33" spans="1:11" ht="21" customHeight="1" x14ac:dyDescent="0.2">
      <c r="A33" s="154" t="s">
        <v>300</v>
      </c>
      <c r="B33" s="155"/>
      <c r="C33" s="156"/>
      <c r="D33" s="118"/>
      <c r="E33" s="118"/>
      <c r="F33" s="118"/>
      <c r="G33" s="118"/>
      <c r="H33" s="118"/>
      <c r="I33" s="118"/>
      <c r="J33" s="118"/>
      <c r="K33" s="115"/>
    </row>
    <row r="34" spans="1:11" ht="21" customHeight="1" x14ac:dyDescent="0.2">
      <c r="A34" s="145" t="s">
        <v>0</v>
      </c>
      <c r="B34" s="146"/>
      <c r="C34" s="116">
        <v>16400</v>
      </c>
      <c r="D34" s="118"/>
      <c r="E34" s="118"/>
      <c r="F34" s="118"/>
      <c r="G34" s="118"/>
      <c r="H34" s="118"/>
      <c r="I34" s="118"/>
      <c r="J34" s="118"/>
      <c r="K34" s="115"/>
    </row>
    <row r="35" spans="1:11" ht="23.25" customHeight="1" x14ac:dyDescent="0.2">
      <c r="A35" s="147" t="s">
        <v>38</v>
      </c>
      <c r="B35" s="147"/>
      <c r="C35" s="116">
        <v>26800</v>
      </c>
      <c r="D35" s="118"/>
      <c r="E35" s="118"/>
      <c r="F35" s="118"/>
      <c r="G35" s="118"/>
      <c r="H35" s="118"/>
      <c r="I35" s="118"/>
      <c r="J35" s="118"/>
      <c r="K35" s="115"/>
    </row>
    <row r="36" spans="1:11" ht="24.75" customHeight="1" x14ac:dyDescent="0.2">
      <c r="A36" s="147" t="s">
        <v>37</v>
      </c>
      <c r="B36" s="147"/>
      <c r="C36" s="116">
        <v>50500</v>
      </c>
      <c r="D36" s="118"/>
      <c r="E36" s="118"/>
      <c r="F36" s="118"/>
      <c r="G36" s="118"/>
      <c r="H36" s="118"/>
      <c r="I36" s="118"/>
      <c r="J36" s="118"/>
      <c r="K36" s="115"/>
    </row>
    <row r="37" spans="1:11" ht="17.25" customHeight="1" x14ac:dyDescent="0.2">
      <c r="A37" s="147" t="s">
        <v>39</v>
      </c>
      <c r="B37" s="147"/>
      <c r="C37" s="116">
        <v>58800</v>
      </c>
      <c r="D37" s="118"/>
      <c r="E37" s="118"/>
      <c r="F37" s="118"/>
      <c r="G37" s="118"/>
      <c r="H37" s="118"/>
      <c r="I37" s="118"/>
      <c r="J37" s="118"/>
      <c r="K37" s="115"/>
    </row>
    <row r="38" spans="1:11" ht="19.5" customHeight="1" x14ac:dyDescent="0.2">
      <c r="A38" s="147" t="s">
        <v>35</v>
      </c>
      <c r="B38" s="147"/>
      <c r="C38" s="116">
        <v>78200</v>
      </c>
      <c r="D38" s="118"/>
      <c r="E38" s="118"/>
      <c r="F38" s="118"/>
      <c r="G38" s="118"/>
      <c r="H38" s="118"/>
      <c r="I38" s="118"/>
      <c r="J38" s="118"/>
      <c r="K38" s="115"/>
    </row>
    <row r="39" spans="1:11" ht="19.5" customHeight="1" x14ac:dyDescent="0.2">
      <c r="A39" s="147" t="s">
        <v>42</v>
      </c>
      <c r="B39" s="147"/>
      <c r="C39" s="116">
        <v>7200</v>
      </c>
      <c r="D39" s="118"/>
      <c r="E39" s="118"/>
      <c r="F39" s="118"/>
      <c r="G39" s="118"/>
      <c r="H39" s="118"/>
      <c r="I39" s="118"/>
      <c r="J39" s="118"/>
      <c r="K39" s="115"/>
    </row>
    <row r="40" spans="1:11" x14ac:dyDescent="0.2">
      <c r="A40" s="144" t="s">
        <v>297</v>
      </c>
      <c r="B40" s="144"/>
      <c r="C40" s="144"/>
      <c r="D40" s="144"/>
      <c r="E40" s="144"/>
      <c r="F40" s="144"/>
      <c r="G40" s="144"/>
      <c r="H40" s="144"/>
      <c r="I40" s="144"/>
      <c r="J40" s="144"/>
      <c r="K40" s="144"/>
    </row>
    <row r="41" spans="1:11" x14ac:dyDescent="0.2">
      <c r="A41" s="144"/>
      <c r="B41" s="144"/>
      <c r="C41" s="144"/>
      <c r="D41" s="144"/>
      <c r="E41" s="144"/>
      <c r="F41" s="144"/>
      <c r="G41" s="144"/>
      <c r="H41" s="144"/>
      <c r="I41" s="144"/>
      <c r="J41" s="144"/>
      <c r="K41" s="144"/>
    </row>
    <row r="42" spans="1:11" ht="28.5" customHeight="1" x14ac:dyDescent="0.2">
      <c r="A42" s="144"/>
      <c r="B42" s="144"/>
      <c r="C42" s="144"/>
      <c r="D42" s="144"/>
      <c r="E42" s="144"/>
      <c r="F42" s="144"/>
      <c r="G42" s="144"/>
      <c r="H42" s="144"/>
      <c r="I42" s="144"/>
      <c r="J42" s="144"/>
      <c r="K42" s="144"/>
    </row>
    <row r="43" spans="1:11" ht="28.5" customHeight="1" x14ac:dyDescent="0.2">
      <c r="A43" s="144"/>
      <c r="B43" s="144"/>
      <c r="C43" s="144"/>
      <c r="D43" s="144"/>
      <c r="E43" s="144"/>
      <c r="F43" s="144"/>
      <c r="G43" s="144"/>
      <c r="H43" s="144"/>
      <c r="I43" s="144"/>
      <c r="J43" s="144"/>
      <c r="K43" s="144"/>
    </row>
    <row r="44" spans="1:11" x14ac:dyDescent="0.2">
      <c r="A44" s="144"/>
      <c r="B44" s="144"/>
      <c r="C44" s="144"/>
      <c r="D44" s="144"/>
      <c r="E44" s="144"/>
      <c r="F44" s="144"/>
      <c r="G44" s="144"/>
      <c r="H44" s="144"/>
      <c r="I44" s="144"/>
      <c r="J44" s="144"/>
      <c r="K44" s="144"/>
    </row>
    <row r="45" spans="1:11" ht="21.75" customHeight="1" x14ac:dyDescent="0.2">
      <c r="A45" s="157" t="s">
        <v>6</v>
      </c>
      <c r="B45" s="157"/>
      <c r="C45" s="157"/>
      <c r="D45" s="157"/>
      <c r="E45" s="157"/>
      <c r="F45" s="157"/>
      <c r="G45" s="157"/>
      <c r="H45" s="157"/>
      <c r="I45" s="157"/>
      <c r="J45" s="157"/>
      <c r="K45" s="157"/>
    </row>
    <row r="46" spans="1:11" ht="14.25" customHeight="1" x14ac:dyDescent="0.2">
      <c r="A46" s="158" t="s">
        <v>7</v>
      </c>
      <c r="B46" s="158"/>
      <c r="C46" s="158"/>
      <c r="D46" s="158"/>
      <c r="E46" s="158"/>
      <c r="F46" s="158"/>
      <c r="G46" s="158"/>
      <c r="H46" s="158"/>
      <c r="I46" s="158"/>
      <c r="J46" s="158"/>
      <c r="K46" s="158"/>
    </row>
    <row r="47" spans="1:11" x14ac:dyDescent="0.2">
      <c r="A47" s="4"/>
      <c r="B47" s="4"/>
      <c r="C47" s="4"/>
      <c r="D47" s="4"/>
      <c r="E47" s="4"/>
      <c r="F47" s="4"/>
      <c r="G47" s="4"/>
      <c r="H47" s="4"/>
      <c r="I47" s="4"/>
      <c r="J47" s="4"/>
      <c r="K47" s="4"/>
    </row>
    <row r="48" spans="1:11" x14ac:dyDescent="0.2">
      <c r="A48" s="4"/>
      <c r="B48" s="4"/>
      <c r="C48" s="4"/>
      <c r="D48" s="4"/>
      <c r="E48" s="4"/>
      <c r="F48" s="4"/>
      <c r="G48" s="4"/>
      <c r="H48" s="4"/>
      <c r="I48" s="4"/>
      <c r="J48" s="4"/>
      <c r="K48" s="4"/>
    </row>
  </sheetData>
  <sheetProtection password="CC3D" sheet="1" objects="1" scenarios="1" selectLockedCells="1"/>
  <mergeCells count="17">
    <mergeCell ref="A45:K45"/>
    <mergeCell ref="A46:K46"/>
    <mergeCell ref="A1:D4"/>
    <mergeCell ref="A10:K21"/>
    <mergeCell ref="B22:C22"/>
    <mergeCell ref="D22:E22"/>
    <mergeCell ref="F22:G22"/>
    <mergeCell ref="H22:I22"/>
    <mergeCell ref="A32:J32"/>
    <mergeCell ref="A40:K44"/>
    <mergeCell ref="A34:B34"/>
    <mergeCell ref="A35:B35"/>
    <mergeCell ref="A36:B36"/>
    <mergeCell ref="A37:B37"/>
    <mergeCell ref="A33:C33"/>
    <mergeCell ref="A38:B38"/>
    <mergeCell ref="A39:B39"/>
  </mergeCells>
  <pageMargins left="0.70866141732283472" right="0.70866141732283472" top="0.74803149606299213" bottom="0.74803149606299213" header="0.31496062992125984" footer="0.31496062992125984"/>
  <pageSetup paperSize="9" orientation="landscape"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rightToLeft="1" topLeftCell="A10" workbookViewId="0">
      <selection activeCell="B33" sqref="B33"/>
    </sheetView>
  </sheetViews>
  <sheetFormatPr defaultRowHeight="14.25" x14ac:dyDescent="0.2"/>
  <cols>
    <col min="1" max="10" width="9" style="83"/>
    <col min="11" max="11" width="13.375" style="83" bestFit="1" customWidth="1"/>
    <col min="12" max="12" width="31.375" style="83" bestFit="1" customWidth="1"/>
    <col min="13" max="13" width="9" style="83"/>
    <col min="14" max="14" width="14.375" style="83" customWidth="1"/>
    <col min="15" max="15" width="13.625" style="83" customWidth="1"/>
    <col min="16" max="16384" width="9" style="83"/>
  </cols>
  <sheetData>
    <row r="1" spans="1:12" ht="15.75" thickBot="1" x14ac:dyDescent="0.3">
      <c r="A1" s="181" t="s">
        <v>291</v>
      </c>
      <c r="B1" s="182"/>
      <c r="C1" s="182"/>
      <c r="D1" s="182"/>
      <c r="E1" s="182"/>
      <c r="F1" s="182"/>
      <c r="G1" s="183"/>
    </row>
    <row r="2" spans="1:12" ht="15" thickBot="1" x14ac:dyDescent="0.25">
      <c r="A2" s="42">
        <v>1</v>
      </c>
      <c r="B2" s="43">
        <v>2</v>
      </c>
      <c r="C2" s="43">
        <v>3</v>
      </c>
      <c r="D2" s="43">
        <v>4</v>
      </c>
      <c r="E2" s="43">
        <v>5</v>
      </c>
      <c r="F2" s="43">
        <v>6</v>
      </c>
      <c r="G2" s="44">
        <v>7</v>
      </c>
    </row>
    <row r="3" spans="1:12" ht="15" thickBot="1" x14ac:dyDescent="0.25">
      <c r="A3" s="45" t="s">
        <v>63</v>
      </c>
      <c r="B3" s="22" t="s">
        <v>261</v>
      </c>
      <c r="C3" s="22" t="s">
        <v>262</v>
      </c>
      <c r="D3" s="22" t="s">
        <v>263</v>
      </c>
      <c r="E3" s="22" t="s">
        <v>264</v>
      </c>
      <c r="F3" s="22" t="s">
        <v>265</v>
      </c>
      <c r="G3" s="22" t="s">
        <v>266</v>
      </c>
      <c r="J3" s="169" t="s">
        <v>270</v>
      </c>
      <c r="K3" s="170"/>
    </row>
    <row r="4" spans="1:12" x14ac:dyDescent="0.2">
      <c r="A4" s="42" t="s">
        <v>92</v>
      </c>
      <c r="B4" s="80">
        <v>7.8933558139084661E-3</v>
      </c>
      <c r="C4" s="80">
        <v>1.4974396989053142E-3</v>
      </c>
      <c r="D4" s="48">
        <v>0</v>
      </c>
      <c r="E4" s="80">
        <v>5.8056170099081783E-3</v>
      </c>
      <c r="F4" s="80">
        <v>3.5570997290903243E-3</v>
      </c>
      <c r="G4" s="48">
        <v>0</v>
      </c>
      <c r="J4" s="171"/>
      <c r="K4" s="172"/>
    </row>
    <row r="5" spans="1:12" x14ac:dyDescent="0.2">
      <c r="A5" s="47" t="s">
        <v>93</v>
      </c>
      <c r="B5" s="80">
        <v>3.0945870697963451E-3</v>
      </c>
      <c r="C5" s="80">
        <v>5.2800806960117959E-4</v>
      </c>
      <c r="D5" s="48">
        <v>0</v>
      </c>
      <c r="E5" s="80">
        <v>2.2279064212684528E-3</v>
      </c>
      <c r="F5" s="80">
        <v>1.5352617884702564E-4</v>
      </c>
      <c r="G5" s="48">
        <v>0</v>
      </c>
      <c r="J5" s="26" t="s">
        <v>261</v>
      </c>
      <c r="K5" s="25">
        <v>2</v>
      </c>
    </row>
    <row r="6" spans="1:12" x14ac:dyDescent="0.2">
      <c r="A6" s="47" t="s">
        <v>94</v>
      </c>
      <c r="B6" s="80">
        <v>6.4325094677817479E-4</v>
      </c>
      <c r="C6" s="80">
        <v>4.3120584232926411E-4</v>
      </c>
      <c r="D6" s="48">
        <v>0</v>
      </c>
      <c r="E6" s="80">
        <v>8.3283702020534598E-4</v>
      </c>
      <c r="F6" s="80">
        <v>1.1671339732591411E-4</v>
      </c>
      <c r="G6" s="48">
        <v>0</v>
      </c>
      <c r="J6" s="26" t="s">
        <v>264</v>
      </c>
      <c r="K6" s="25">
        <v>5</v>
      </c>
    </row>
    <row r="7" spans="1:12" x14ac:dyDescent="0.2">
      <c r="A7" s="47" t="s">
        <v>95</v>
      </c>
      <c r="B7" s="80">
        <v>6.4325094677817479E-4</v>
      </c>
      <c r="C7" s="80">
        <v>3.5335274089996955E-4</v>
      </c>
      <c r="D7" s="48">
        <v>0</v>
      </c>
      <c r="E7" s="80">
        <v>8.3283702020534598E-4</v>
      </c>
      <c r="F7" s="80">
        <v>1.0537534446653082E-4</v>
      </c>
      <c r="G7" s="48">
        <v>0</v>
      </c>
      <c r="J7" s="26" t="s">
        <v>263</v>
      </c>
      <c r="K7" s="25">
        <v>4</v>
      </c>
    </row>
    <row r="8" spans="1:12" x14ac:dyDescent="0.2">
      <c r="A8" s="47" t="s">
        <v>96</v>
      </c>
      <c r="B8" s="80">
        <v>6.4325094677817479E-4</v>
      </c>
      <c r="C8" s="80">
        <v>3.5925433337807909E-4</v>
      </c>
      <c r="D8" s="48">
        <v>0</v>
      </c>
      <c r="E8" s="80">
        <v>8.3283702020534598E-4</v>
      </c>
      <c r="F8" s="80">
        <v>9.7238461239893087E-5</v>
      </c>
      <c r="G8" s="48">
        <v>0</v>
      </c>
      <c r="J8" s="26" t="s">
        <v>266</v>
      </c>
      <c r="K8" s="25">
        <v>7</v>
      </c>
    </row>
    <row r="9" spans="1:12" x14ac:dyDescent="0.2">
      <c r="A9" s="47" t="s">
        <v>97</v>
      </c>
      <c r="B9" s="48">
        <v>0</v>
      </c>
      <c r="C9" s="48">
        <v>0</v>
      </c>
      <c r="D9" s="48">
        <v>0</v>
      </c>
      <c r="E9" s="48">
        <v>0</v>
      </c>
      <c r="F9" s="48">
        <v>0</v>
      </c>
      <c r="G9" s="49">
        <v>0</v>
      </c>
      <c r="J9" s="26" t="s">
        <v>262</v>
      </c>
      <c r="K9" s="25">
        <v>3</v>
      </c>
    </row>
    <row r="10" spans="1:12" ht="15" thickBot="1" x14ac:dyDescent="0.25">
      <c r="A10" s="50" t="s">
        <v>91</v>
      </c>
      <c r="B10" s="80">
        <v>3.8503485856829806E-2</v>
      </c>
      <c r="C10" s="80">
        <v>1.5393434828450047E-3</v>
      </c>
      <c r="D10" s="48">
        <v>0</v>
      </c>
      <c r="E10" s="80">
        <v>2.1153695901217785E-2</v>
      </c>
      <c r="F10" s="80">
        <v>3.5841583115970325E-3</v>
      </c>
      <c r="G10" s="48">
        <v>0</v>
      </c>
      <c r="J10" s="35" t="s">
        <v>265</v>
      </c>
      <c r="K10" s="92">
        <v>6</v>
      </c>
    </row>
    <row r="11" spans="1:12" ht="15" thickBot="1" x14ac:dyDescent="0.25">
      <c r="A11" s="42" t="s">
        <v>99</v>
      </c>
      <c r="B11" s="81">
        <v>198.11014369025301</v>
      </c>
      <c r="C11" s="81">
        <v>118.28165668484704</v>
      </c>
      <c r="D11" s="48">
        <v>0</v>
      </c>
      <c r="E11" s="81">
        <v>182.56969478741362</v>
      </c>
      <c r="F11" s="81">
        <v>0.22590157673283243</v>
      </c>
      <c r="G11" s="48">
        <v>0</v>
      </c>
    </row>
    <row r="12" spans="1:12" ht="15.75" thickBot="1" x14ac:dyDescent="0.3">
      <c r="A12" s="47" t="s">
        <v>100</v>
      </c>
      <c r="B12" s="81">
        <v>216.09006153453481</v>
      </c>
      <c r="C12" s="81">
        <v>112.83560687064104</v>
      </c>
      <c r="D12" s="48">
        <v>0</v>
      </c>
      <c r="E12" s="81">
        <v>200.20760553533381</v>
      </c>
      <c r="F12" s="81">
        <v>3.3853963064193741E-2</v>
      </c>
      <c r="G12" s="48">
        <v>0</v>
      </c>
      <c r="J12" s="181" t="s">
        <v>271</v>
      </c>
      <c r="K12" s="182"/>
      <c r="L12" s="183"/>
    </row>
    <row r="13" spans="1:12" x14ac:dyDescent="0.2">
      <c r="A13" s="47" t="s">
        <v>101</v>
      </c>
      <c r="B13" s="81">
        <v>243.79130554199219</v>
      </c>
      <c r="C13" s="81">
        <v>152.48500000000001</v>
      </c>
      <c r="D13" s="48">
        <v>0</v>
      </c>
      <c r="E13" s="81">
        <v>205.35305786132812</v>
      </c>
      <c r="F13" s="81">
        <v>2.8707773188177955E-2</v>
      </c>
      <c r="G13" s="48">
        <v>0</v>
      </c>
      <c r="J13" s="42"/>
      <c r="K13" s="43" t="s">
        <v>58</v>
      </c>
      <c r="L13" s="44" t="s">
        <v>59</v>
      </c>
    </row>
    <row r="14" spans="1:12" x14ac:dyDescent="0.2">
      <c r="A14" s="47" t="s">
        <v>102</v>
      </c>
      <c r="B14" s="81">
        <v>243.79130554199219</v>
      </c>
      <c r="C14" s="81">
        <v>154.07858127290169</v>
      </c>
      <c r="D14" s="48">
        <v>0</v>
      </c>
      <c r="E14" s="81">
        <v>205.35305786132812</v>
      </c>
      <c r="F14" s="81">
        <v>2.2724400013704238E-2</v>
      </c>
      <c r="G14" s="48">
        <v>0</v>
      </c>
      <c r="J14" s="47" t="s">
        <v>157</v>
      </c>
      <c r="K14" s="48" t="str">
        <f>CONCATENATE(מיניבוס!D9,מיניבוס!F9)</f>
        <v/>
      </c>
      <c r="L14" s="49" t="e">
        <f>VLOOKUP(K14,J$5:K$10,2,FALSE)</f>
        <v>#N/A</v>
      </c>
    </row>
    <row r="15" spans="1:12" x14ac:dyDescent="0.2">
      <c r="A15" s="47" t="s">
        <v>103</v>
      </c>
      <c r="B15" s="81">
        <v>0</v>
      </c>
      <c r="C15" s="81">
        <v>152.48500000000001</v>
      </c>
      <c r="D15" s="48">
        <v>0</v>
      </c>
      <c r="E15" s="81">
        <v>0</v>
      </c>
      <c r="F15" s="81">
        <v>2.2966218882563349E-2</v>
      </c>
      <c r="G15" s="48">
        <v>0</v>
      </c>
      <c r="J15" s="47" t="s">
        <v>158</v>
      </c>
      <c r="K15" s="48" t="str">
        <f>CONCATENATE(מיניבוס!D10,מיניבוס!F10)</f>
        <v/>
      </c>
      <c r="L15" s="49" t="e">
        <f t="shared" ref="L15:L23" si="0">VLOOKUP(K15,J$5:K$10,2,FALSE)</f>
        <v>#N/A</v>
      </c>
    </row>
    <row r="16" spans="1:12" x14ac:dyDescent="0.2">
      <c r="A16" s="47" t="s">
        <v>104</v>
      </c>
      <c r="B16" s="48">
        <v>0</v>
      </c>
      <c r="C16" s="48">
        <v>0</v>
      </c>
      <c r="D16" s="48">
        <v>0</v>
      </c>
      <c r="E16" s="48">
        <v>0</v>
      </c>
      <c r="F16" s="48">
        <v>0</v>
      </c>
      <c r="G16" s="49">
        <v>0</v>
      </c>
      <c r="J16" s="47" t="s">
        <v>159</v>
      </c>
      <c r="K16" s="48" t="str">
        <f>CONCATENATE(מיניבוס!D11,מיניבוס!F11)</f>
        <v/>
      </c>
      <c r="L16" s="49" t="e">
        <f t="shared" si="0"/>
        <v>#N/A</v>
      </c>
    </row>
    <row r="17" spans="1:15" ht="15" thickBot="1" x14ac:dyDescent="0.25">
      <c r="A17" s="50" t="s">
        <v>98</v>
      </c>
      <c r="B17" s="81">
        <v>170.97307109832764</v>
      </c>
      <c r="C17" s="81">
        <v>117.31194856431749</v>
      </c>
      <c r="D17" s="48">
        <v>0</v>
      </c>
      <c r="E17" s="81">
        <v>177.56657981872559</v>
      </c>
      <c r="F17" s="81">
        <v>0.23261504564478644</v>
      </c>
      <c r="G17" s="48">
        <v>0</v>
      </c>
      <c r="J17" s="47" t="s">
        <v>160</v>
      </c>
      <c r="K17" s="48" t="str">
        <f>CONCATENATE(מיניבוס!D12,מיניבוס!F12)</f>
        <v/>
      </c>
      <c r="L17" s="49" t="e">
        <f t="shared" si="0"/>
        <v>#N/A</v>
      </c>
    </row>
    <row r="18" spans="1:15" x14ac:dyDescent="0.2">
      <c r="A18" s="42" t="s">
        <v>44</v>
      </c>
      <c r="B18" s="82">
        <v>2.2502878198513478</v>
      </c>
      <c r="C18" s="82">
        <v>0.40302678947076231</v>
      </c>
      <c r="D18" s="82">
        <v>1.1347999572753906</v>
      </c>
      <c r="E18" s="82">
        <v>2.2598061193524659</v>
      </c>
      <c r="F18" s="82">
        <v>0.21615724692418836</v>
      </c>
      <c r="G18" s="82">
        <v>2.6347999572753906</v>
      </c>
      <c r="J18" s="47" t="s">
        <v>161</v>
      </c>
      <c r="K18" s="48" t="str">
        <f>CONCATENATE(מיניבוס!D13,מיניבוס!F13)</f>
        <v/>
      </c>
      <c r="L18" s="49" t="e">
        <f t="shared" si="0"/>
        <v>#N/A</v>
      </c>
    </row>
    <row r="19" spans="1:15" x14ac:dyDescent="0.2">
      <c r="A19" s="47" t="s">
        <v>45</v>
      </c>
      <c r="B19" s="82">
        <v>0.84048507992848898</v>
      </c>
      <c r="C19" s="82">
        <v>6.5204223105575276E-2</v>
      </c>
      <c r="D19" s="82">
        <v>1.1347999572753906</v>
      </c>
      <c r="E19" s="82">
        <v>0.92216570261910946</v>
      </c>
      <c r="F19" s="82">
        <v>3.2393662582018257E-2</v>
      </c>
      <c r="G19" s="82">
        <v>2.6347999572753906</v>
      </c>
      <c r="J19" s="47" t="s">
        <v>162</v>
      </c>
      <c r="K19" s="48" t="str">
        <f>CONCATENATE(מיניבוס!D14,מיניבוס!F14)</f>
        <v/>
      </c>
      <c r="L19" s="49" t="e">
        <f t="shared" si="0"/>
        <v>#N/A</v>
      </c>
    </row>
    <row r="20" spans="1:15" x14ac:dyDescent="0.2">
      <c r="A20" s="47" t="s">
        <v>46</v>
      </c>
      <c r="B20" s="82">
        <v>0.2460092838267951</v>
      </c>
      <c r="C20" s="82">
        <v>5.1314906236558253E-2</v>
      </c>
      <c r="D20" s="82">
        <v>1.1347999572753906</v>
      </c>
      <c r="E20" s="82">
        <v>0.47052027367768967</v>
      </c>
      <c r="F20" s="82">
        <v>2.7469455093797439E-2</v>
      </c>
      <c r="G20" s="82">
        <v>2.6347999572753906</v>
      </c>
      <c r="J20" s="47" t="s">
        <v>163</v>
      </c>
      <c r="K20" s="48" t="str">
        <f>CONCATENATE(מיניבוס!D15,מיניבוס!F15)</f>
        <v/>
      </c>
      <c r="L20" s="49" t="e">
        <f t="shared" si="0"/>
        <v>#N/A</v>
      </c>
    </row>
    <row r="21" spans="1:15" x14ac:dyDescent="0.2">
      <c r="A21" s="47" t="s">
        <v>47</v>
      </c>
      <c r="B21" s="82">
        <v>0.2460092838267951</v>
      </c>
      <c r="C21" s="82">
        <v>4.4498512750777486E-2</v>
      </c>
      <c r="D21" s="82">
        <v>1.1347999572753906</v>
      </c>
      <c r="E21" s="82">
        <v>0.47052027367768967</v>
      </c>
      <c r="F21" s="82">
        <v>2.174417645068337E-2</v>
      </c>
      <c r="G21" s="82">
        <v>2.6347999572753906</v>
      </c>
      <c r="J21" s="47" t="s">
        <v>164</v>
      </c>
      <c r="K21" s="48" t="str">
        <f>CONCATENATE(מיניבוס!D16,מיניבוס!F16)</f>
        <v/>
      </c>
      <c r="L21" s="49" t="e">
        <f t="shared" si="0"/>
        <v>#N/A</v>
      </c>
    </row>
    <row r="22" spans="1:15" x14ac:dyDescent="0.2">
      <c r="A22" s="47" t="s">
        <v>48</v>
      </c>
      <c r="B22" s="82">
        <v>0.2460092838267951</v>
      </c>
      <c r="C22" s="82">
        <v>4.1051925582731352E-2</v>
      </c>
      <c r="D22" s="82">
        <v>1.1347999572753906</v>
      </c>
      <c r="E22" s="82">
        <v>0.47052027367768967</v>
      </c>
      <c r="F22" s="82">
        <v>2.1975564392737117E-2</v>
      </c>
      <c r="G22" s="82">
        <v>2.6347999572753906</v>
      </c>
      <c r="J22" s="47" t="s">
        <v>165</v>
      </c>
      <c r="K22" s="48" t="str">
        <f>CONCATENATE(מיניבוס!D17,מיניבוס!F17)</f>
        <v/>
      </c>
      <c r="L22" s="49" t="e">
        <f t="shared" si="0"/>
        <v>#N/A</v>
      </c>
    </row>
    <row r="23" spans="1:15" ht="15" thickBot="1" x14ac:dyDescent="0.25">
      <c r="A23" s="47" t="s">
        <v>49</v>
      </c>
      <c r="B23" s="48">
        <v>0</v>
      </c>
      <c r="C23" s="48">
        <v>0</v>
      </c>
      <c r="D23" s="48">
        <v>0</v>
      </c>
      <c r="E23" s="48">
        <v>0</v>
      </c>
      <c r="F23" s="48">
        <v>0</v>
      </c>
      <c r="G23" s="49">
        <v>0</v>
      </c>
      <c r="J23" s="50" t="s">
        <v>166</v>
      </c>
      <c r="K23" s="101" t="str">
        <f>CONCATENATE(מיניבוס!D18,מיניבוס!F18)</f>
        <v/>
      </c>
      <c r="L23" s="49" t="e">
        <f t="shared" si="0"/>
        <v>#N/A</v>
      </c>
    </row>
    <row r="24" spans="1:15" ht="15" thickBot="1" x14ac:dyDescent="0.25">
      <c r="A24" s="50" t="s">
        <v>43</v>
      </c>
      <c r="B24" s="82">
        <v>11.184117303013931</v>
      </c>
      <c r="C24" s="82">
        <v>0.41011217386943322</v>
      </c>
      <c r="D24" s="82">
        <v>1.1347999572753906</v>
      </c>
      <c r="E24" s="82">
        <v>6.5108574481627217</v>
      </c>
      <c r="F24" s="82">
        <v>0.2225811284141142</v>
      </c>
      <c r="G24" s="82">
        <v>2.6347999572753906</v>
      </c>
    </row>
    <row r="25" spans="1:15" x14ac:dyDescent="0.2">
      <c r="A25" s="42" t="s">
        <v>85</v>
      </c>
      <c r="B25" s="82">
        <v>0.23991327138259239</v>
      </c>
      <c r="C25" s="82">
        <v>7.6622846569241732E-2</v>
      </c>
      <c r="D25" s="82">
        <v>1.821180060505867E-2</v>
      </c>
      <c r="E25" s="82">
        <v>0.1763542683526802</v>
      </c>
      <c r="F25" s="82">
        <v>0.18190723154793942</v>
      </c>
      <c r="G25" s="82">
        <v>8.8849207386374474E-3</v>
      </c>
    </row>
    <row r="26" spans="1:15" ht="15.75" thickBot="1" x14ac:dyDescent="0.3">
      <c r="A26" s="47" t="s">
        <v>86</v>
      </c>
      <c r="B26" s="82">
        <v>9.2628345433607373E-2</v>
      </c>
      <c r="C26" s="82">
        <v>2.701776817515129E-2</v>
      </c>
      <c r="D26" s="82">
        <v>1.821180060505867E-2</v>
      </c>
      <c r="E26" s="82">
        <v>6.6647392443774239E-2</v>
      </c>
      <c r="F26" s="82">
        <v>7.8512056656712646E-3</v>
      </c>
      <c r="G26" s="82">
        <v>8.8849207386374474E-3</v>
      </c>
      <c r="J26" s="185" t="s">
        <v>182</v>
      </c>
      <c r="K26" s="185"/>
      <c r="L26" s="185"/>
      <c r="M26" s="185"/>
      <c r="N26" s="185"/>
      <c r="O26" s="185"/>
    </row>
    <row r="27" spans="1:15" ht="15" x14ac:dyDescent="0.25">
      <c r="A27" s="47" t="s">
        <v>87</v>
      </c>
      <c r="B27" s="82">
        <v>1.2374564541937933E-2</v>
      </c>
      <c r="C27" s="82">
        <v>2.2064472927686554E-2</v>
      </c>
      <c r="D27" s="82">
        <v>1.821180060505867E-2</v>
      </c>
      <c r="E27" s="82">
        <v>1.6012329064937006E-2</v>
      </c>
      <c r="F27" s="82">
        <v>5.9686296361859065E-3</v>
      </c>
      <c r="G27" s="82">
        <v>8.8849207386374474E-3</v>
      </c>
      <c r="J27" s="98" t="s">
        <v>167</v>
      </c>
      <c r="K27" s="43"/>
      <c r="L27" s="43"/>
      <c r="M27" s="99" t="s">
        <v>168</v>
      </c>
      <c r="N27" s="43"/>
      <c r="O27" s="44"/>
    </row>
    <row r="28" spans="1:15" x14ac:dyDescent="0.2">
      <c r="A28" s="47" t="s">
        <v>88</v>
      </c>
      <c r="B28" s="82">
        <v>1.2374564541937933E-2</v>
      </c>
      <c r="C28" s="82">
        <v>1.8080789913591327E-2</v>
      </c>
      <c r="D28" s="82">
        <v>1.821180060505867E-2</v>
      </c>
      <c r="E28" s="82">
        <v>1.6012329064937006E-2</v>
      </c>
      <c r="F28" s="82">
        <v>5.3888107750655403E-3</v>
      </c>
      <c r="G28" s="82">
        <v>8.8849207386374474E-3</v>
      </c>
      <c r="J28" s="47" t="s">
        <v>60</v>
      </c>
      <c r="K28" s="48" t="s">
        <v>61</v>
      </c>
      <c r="L28" s="48" t="s">
        <v>272</v>
      </c>
      <c r="M28" s="48" t="s">
        <v>60</v>
      </c>
      <c r="N28" s="48" t="s">
        <v>61</v>
      </c>
      <c r="O28" s="49" t="s">
        <v>272</v>
      </c>
    </row>
    <row r="29" spans="1:15" x14ac:dyDescent="0.2">
      <c r="A29" s="47" t="s">
        <v>89</v>
      </c>
      <c r="B29" s="82">
        <v>1.2374564541937933E-2</v>
      </c>
      <c r="C29" s="82">
        <v>1.8382769941025504E-2</v>
      </c>
      <c r="D29" s="82">
        <v>1.821180060505867E-2</v>
      </c>
      <c r="E29" s="82">
        <v>1.6012329064937006E-2</v>
      </c>
      <c r="F29" s="82">
        <v>4.9726971461519212E-3</v>
      </c>
      <c r="G29" s="82">
        <v>8.8849207386374474E-3</v>
      </c>
      <c r="J29" s="47" t="s">
        <v>31</v>
      </c>
      <c r="K29" s="48" t="str">
        <f>CONCATENATE(J29,מיניבוס!C$9)</f>
        <v>BEN</v>
      </c>
      <c r="L29" s="48">
        <f>IFERROR(VLOOKUP(K29,$A$3:$G$45,$L$14,FALSE)*(מיניבוס!$H$9*0.001),0)</f>
        <v>0</v>
      </c>
      <c r="M29" s="48" t="s">
        <v>31</v>
      </c>
      <c r="N29" s="48" t="str">
        <f>CONCATENATE(M29,מיניבוס!C$10)</f>
        <v>BEN</v>
      </c>
      <c r="O29" s="49">
        <f>IFERROR(VLOOKUP(N29,$A$3:$G$45,$L$15,FALSE)*(מיניבוס!$H$10*0.001),0)</f>
        <v>0</v>
      </c>
    </row>
    <row r="30" spans="1:15" x14ac:dyDescent="0.2">
      <c r="A30" s="47" t="s">
        <v>90</v>
      </c>
      <c r="B30" s="48">
        <v>0</v>
      </c>
      <c r="C30" s="48">
        <v>0</v>
      </c>
      <c r="D30" s="48">
        <v>0</v>
      </c>
      <c r="E30" s="48">
        <v>0</v>
      </c>
      <c r="F30" s="48">
        <v>0</v>
      </c>
      <c r="G30" s="49">
        <v>0</v>
      </c>
      <c r="J30" s="47" t="s">
        <v>3</v>
      </c>
      <c r="K30" s="48" t="str">
        <f>CONCATENATE(J30,מיניבוס!C$9)</f>
        <v>CO2</v>
      </c>
      <c r="L30" s="48">
        <f>IFERROR(VLOOKUP(K30,$A$3:$G$45,$L$14,FALSE)*(מיניבוס!$H$9*0.001),0)</f>
        <v>0</v>
      </c>
      <c r="M30" s="48" t="s">
        <v>3</v>
      </c>
      <c r="N30" s="48" t="str">
        <f>CONCATENATE(M30,מיניבוס!C$10)</f>
        <v>CO2</v>
      </c>
      <c r="O30" s="49">
        <f>IFERROR(VLOOKUP(N30,$A$3:$G$45,$L$15,FALSE)*(מיניבוס!$H$10*0.001),0)</f>
        <v>0</v>
      </c>
    </row>
    <row r="31" spans="1:15" ht="15" thickBot="1" x14ac:dyDescent="0.25">
      <c r="A31" s="50" t="s">
        <v>84</v>
      </c>
      <c r="B31" s="82">
        <v>2.039791032515951</v>
      </c>
      <c r="C31" s="82">
        <v>7.8767031108460991E-2</v>
      </c>
      <c r="D31" s="82">
        <v>1.821180060505867E-2</v>
      </c>
      <c r="E31" s="82">
        <v>1.1741699211682661</v>
      </c>
      <c r="F31" s="82">
        <v>0.18329098578306785</v>
      </c>
      <c r="G31" s="82">
        <v>8.8849207386374474E-3</v>
      </c>
      <c r="J31" s="47" t="s">
        <v>2</v>
      </c>
      <c r="K31" s="48" t="str">
        <f>CONCATENATE(J31,מיניבוס!C$9)</f>
        <v>CO</v>
      </c>
      <c r="L31" s="48">
        <f>IFERROR(VLOOKUP(K31,$A$3:$G$45,$L$14,FALSE)*(מיניבוס!$H$9*0.001),0)</f>
        <v>0</v>
      </c>
      <c r="M31" s="48" t="s">
        <v>2</v>
      </c>
      <c r="N31" s="48" t="str">
        <f>CONCATENATE(M31,מיניבוס!C$10)</f>
        <v>CO</v>
      </c>
      <c r="O31" s="49">
        <f>IFERROR(VLOOKUP(N31,$A$3:$G$45,$L$15,FALSE)*(מיניבוס!$H$10*0.001),0)</f>
        <v>0</v>
      </c>
    </row>
    <row r="32" spans="1:15" x14ac:dyDescent="0.2">
      <c r="A32" s="42" t="s">
        <v>51</v>
      </c>
      <c r="B32" s="82">
        <v>0.48625112784959462</v>
      </c>
      <c r="C32" s="82">
        <v>0.50282181596427611</v>
      </c>
      <c r="D32" s="82">
        <v>4.2611844837665558E-2</v>
      </c>
      <c r="E32" s="82">
        <v>0.71900365069699457</v>
      </c>
      <c r="F32" s="82">
        <v>0.78332671824563094</v>
      </c>
      <c r="G32" s="82">
        <v>6.0010645538568497E-2</v>
      </c>
      <c r="J32" s="47" t="s">
        <v>4</v>
      </c>
      <c r="K32" s="48" t="str">
        <f>CONCATENATE(J32,מיניבוס!C$9)</f>
        <v>HC</v>
      </c>
      <c r="L32" s="48">
        <f>IFERROR(VLOOKUP(K32,$A$3:$G$45,$L$14,FALSE)*(מיניבוס!$H$9*0.001),0)</f>
        <v>0</v>
      </c>
      <c r="M32" s="48" t="s">
        <v>4</v>
      </c>
      <c r="N32" s="48" t="str">
        <f>CONCATENATE(M32,מיניבוס!C$10)</f>
        <v>HC</v>
      </c>
      <c r="O32" s="49">
        <f>IFERROR(VLOOKUP(N32,$A$3:$G$45,$L$15,FALSE)*(מיניבוס!$H$10*0.001),0)</f>
        <v>0</v>
      </c>
    </row>
    <row r="33" spans="1:15" x14ac:dyDescent="0.2">
      <c r="A33" s="47" t="s">
        <v>52</v>
      </c>
      <c r="B33" s="82">
        <v>0.27276541757318473</v>
      </c>
      <c r="C33" s="82">
        <v>0.49407969294040555</v>
      </c>
      <c r="D33" s="82">
        <v>4.2611844837665558E-2</v>
      </c>
      <c r="E33" s="82">
        <v>0.32669362825472253</v>
      </c>
      <c r="F33" s="82">
        <v>0.50509673128407662</v>
      </c>
      <c r="G33" s="82">
        <v>6.0010645538568497E-2</v>
      </c>
      <c r="J33" s="47" t="s">
        <v>30</v>
      </c>
      <c r="K33" s="48" t="str">
        <f>CONCATENATE(J33,מיניבוס!C$9)</f>
        <v>NOX</v>
      </c>
      <c r="L33" s="48">
        <f>IFERROR(VLOOKUP(K33,$A$3:$G$45,$L$14,FALSE)*(מיניבוס!$H$9*0.001),0)</f>
        <v>0</v>
      </c>
      <c r="M33" s="48" t="s">
        <v>30</v>
      </c>
      <c r="N33" s="48" t="str">
        <f>CONCATENATE(M33,מיניבוס!C$10)</f>
        <v>NOX</v>
      </c>
      <c r="O33" s="49">
        <f>IFERROR(VLOOKUP(N33,$A$3:$G$45,$L$15,FALSE)*(מיניבוס!$H$10*0.001),0)</f>
        <v>0</v>
      </c>
    </row>
    <row r="34" spans="1:15" x14ac:dyDescent="0.2">
      <c r="A34" s="47" t="s">
        <v>53</v>
      </c>
      <c r="B34" s="82">
        <v>5.0538829151404341E-2</v>
      </c>
      <c r="C34" s="82">
        <v>0.36853898248847228</v>
      </c>
      <c r="D34" s="82">
        <v>4.2611844837665558E-2</v>
      </c>
      <c r="E34" s="82">
        <v>2.3972671778451672E-2</v>
      </c>
      <c r="F34" s="82">
        <v>0.3767543160120691</v>
      </c>
      <c r="G34" s="82">
        <v>6.0010645538568497E-2</v>
      </c>
      <c r="J34" s="47" t="s">
        <v>5</v>
      </c>
      <c r="K34" s="48" t="str">
        <f>CONCATENATE(J34,מיניבוס!C$9)</f>
        <v>PM</v>
      </c>
      <c r="L34" s="48">
        <f>IFERROR(VLOOKUP(K34,$A$3:$G$45,$L$14,FALSE)*(מיניבוס!$H$9*0.001),0)</f>
        <v>0</v>
      </c>
      <c r="M34" s="48" t="s">
        <v>5</v>
      </c>
      <c r="N34" s="48" t="str">
        <f>CONCATENATE(M34,מיניבוס!C$10)</f>
        <v>PM</v>
      </c>
      <c r="O34" s="49">
        <f>IFERROR(VLOOKUP(N34,$A$3:$G$45,$L$15,FALSE)*(מיניבוס!$H$10*0.001),0)</f>
        <v>0</v>
      </c>
    </row>
    <row r="35" spans="1:15" x14ac:dyDescent="0.2">
      <c r="A35" s="47" t="s">
        <v>54</v>
      </c>
      <c r="B35" s="82">
        <v>5.0538829151404341E-2</v>
      </c>
      <c r="C35" s="82">
        <v>0.28606677571652733</v>
      </c>
      <c r="D35" s="82">
        <v>4.2611844837665558E-2</v>
      </c>
      <c r="E35" s="82">
        <v>2.3972671778451672E-2</v>
      </c>
      <c r="F35" s="82">
        <v>0.29290106725615717</v>
      </c>
      <c r="G35" s="82">
        <v>6.0010645538568497E-2</v>
      </c>
      <c r="J35" s="47"/>
      <c r="K35" s="48"/>
      <c r="L35" s="48"/>
      <c r="M35" s="48"/>
      <c r="N35" s="48"/>
      <c r="O35" s="49"/>
    </row>
    <row r="36" spans="1:15" ht="15" x14ac:dyDescent="0.25">
      <c r="A36" s="47" t="s">
        <v>55</v>
      </c>
      <c r="B36" s="82">
        <v>5.0538829151404341E-2</v>
      </c>
      <c r="C36" s="82">
        <v>0.24569264505348862</v>
      </c>
      <c r="D36" s="82">
        <v>4.2611844837665558E-2</v>
      </c>
      <c r="E36" s="82">
        <v>2.3972671778451672E-2</v>
      </c>
      <c r="F36" s="82">
        <v>0.25116955395139945</v>
      </c>
      <c r="G36" s="82">
        <v>6.0010645538568497E-2</v>
      </c>
      <c r="J36" s="100" t="s">
        <v>169</v>
      </c>
      <c r="K36" s="48"/>
      <c r="L36" s="48"/>
      <c r="M36" s="84" t="s">
        <v>170</v>
      </c>
      <c r="N36" s="48"/>
      <c r="O36" s="49"/>
    </row>
    <row r="37" spans="1:15" x14ac:dyDescent="0.2">
      <c r="A37" s="47" t="s">
        <v>56</v>
      </c>
      <c r="B37" s="48">
        <v>0</v>
      </c>
      <c r="C37" s="48">
        <v>0</v>
      </c>
      <c r="D37" s="48">
        <v>0</v>
      </c>
      <c r="E37" s="48">
        <v>0</v>
      </c>
      <c r="F37" s="48">
        <v>0</v>
      </c>
      <c r="G37" s="49">
        <v>0</v>
      </c>
      <c r="J37" s="47" t="s">
        <v>60</v>
      </c>
      <c r="K37" s="48" t="s">
        <v>61</v>
      </c>
      <c r="L37" s="48" t="s">
        <v>272</v>
      </c>
      <c r="M37" s="48" t="s">
        <v>60</v>
      </c>
      <c r="N37" s="48" t="s">
        <v>61</v>
      </c>
      <c r="O37" s="49" t="s">
        <v>272</v>
      </c>
    </row>
    <row r="38" spans="1:15" ht="15" thickBot="1" x14ac:dyDescent="0.25">
      <c r="A38" s="50" t="s">
        <v>50</v>
      </c>
      <c r="B38" s="82">
        <v>4.4669061012085276</v>
      </c>
      <c r="C38" s="82">
        <v>0.50826466542382398</v>
      </c>
      <c r="D38" s="82">
        <v>4.2611844837665558E-2</v>
      </c>
      <c r="E38" s="82">
        <v>6.231191492122897</v>
      </c>
      <c r="F38" s="82">
        <v>0.78827852859623659</v>
      </c>
      <c r="G38" s="82">
        <v>6.0010645538568497E-2</v>
      </c>
      <c r="J38" s="47" t="s">
        <v>31</v>
      </c>
      <c r="K38" s="48" t="str">
        <f>CONCATENATE(J38,מיניבוס!C$11)</f>
        <v>BEN</v>
      </c>
      <c r="L38" s="48">
        <f>IFERROR(VLOOKUP(K38,$A$3:$G$45,$L$16,FALSE)*(מיניבוס!$H$11*0.001),0)</f>
        <v>0</v>
      </c>
      <c r="M38" s="48" t="s">
        <v>31</v>
      </c>
      <c r="N38" s="48" t="str">
        <f>CONCATENATE(M38,מיניבוס!C$12)</f>
        <v>BEN</v>
      </c>
      <c r="O38" s="49">
        <f>IFERROR(VLOOKUP(N38,$A$3:$G$45,$L$17,FALSE)*(מיניבוס!$H$12*0.001),0)</f>
        <v>0</v>
      </c>
    </row>
    <row r="39" spans="1:15" x14ac:dyDescent="0.2">
      <c r="A39" s="42" t="s">
        <v>78</v>
      </c>
      <c r="B39" s="80">
        <v>2E-3</v>
      </c>
      <c r="C39" s="80">
        <v>7.908270088851585E-2</v>
      </c>
      <c r="D39" s="80">
        <v>8.9999999999999998E-4</v>
      </c>
      <c r="E39" s="80">
        <v>2E-3</v>
      </c>
      <c r="F39" s="80">
        <v>4.9098419329730726E-2</v>
      </c>
      <c r="G39" s="80">
        <v>8.9999999999999998E-4</v>
      </c>
      <c r="J39" s="47" t="s">
        <v>3</v>
      </c>
      <c r="K39" s="48" t="str">
        <f>CONCATENATE(J39,מיניבוס!C$11)</f>
        <v>CO2</v>
      </c>
      <c r="L39" s="48">
        <f>IFERROR(VLOOKUP(K39,$A$3:$G$45,$L$16,FALSE)*(מיניבוס!$H$11*0.001),0)</f>
        <v>0</v>
      </c>
      <c r="M39" s="48" t="s">
        <v>3</v>
      </c>
      <c r="N39" s="48" t="str">
        <f>CONCATENATE(M39,מיניבוס!C$12)</f>
        <v>CO2</v>
      </c>
      <c r="O39" s="49">
        <f>IFERROR(VLOOKUP(N39,$A$3:$G$45,$L$17,FALSE)*(מיניבוס!$H$12*0.001),0)</f>
        <v>0</v>
      </c>
    </row>
    <row r="40" spans="1:15" x14ac:dyDescent="0.2">
      <c r="A40" s="47" t="s">
        <v>79</v>
      </c>
      <c r="B40" s="80">
        <v>2E-3</v>
      </c>
      <c r="C40" s="80">
        <v>3.9026199853868987E-2</v>
      </c>
      <c r="D40" s="80">
        <v>8.9999999999999998E-4</v>
      </c>
      <c r="E40" s="80">
        <v>2E-3</v>
      </c>
      <c r="F40" s="80">
        <v>4.1072931664977462E-2</v>
      </c>
      <c r="G40" s="80">
        <v>8.9999999999999998E-4</v>
      </c>
      <c r="J40" s="47" t="s">
        <v>2</v>
      </c>
      <c r="K40" s="48" t="str">
        <f>CONCATENATE(J40,מיניבוס!C$11)</f>
        <v>CO</v>
      </c>
      <c r="L40" s="48">
        <f>IFERROR(VLOOKUP(K40,$A$3:$G$45,$L$16,FALSE)*(מיניבוס!$H$11*0.001),0)</f>
        <v>0</v>
      </c>
      <c r="M40" s="48" t="s">
        <v>2</v>
      </c>
      <c r="N40" s="48" t="str">
        <f>CONCATENATE(M40,מיניבוס!C$12)</f>
        <v>CO</v>
      </c>
      <c r="O40" s="49">
        <f>IFERROR(VLOOKUP(N40,$A$3:$G$45,$L$17,FALSE)*(מיניבוס!$H$12*0.001),0)</f>
        <v>0</v>
      </c>
    </row>
    <row r="41" spans="1:15" x14ac:dyDescent="0.2">
      <c r="A41" s="47" t="s">
        <v>80</v>
      </c>
      <c r="B41" s="80">
        <v>1E-3</v>
      </c>
      <c r="C41" s="80">
        <v>2.5975648313760757E-2</v>
      </c>
      <c r="D41" s="80">
        <v>8.9999999999999998E-4</v>
      </c>
      <c r="E41" s="80">
        <v>1E-3</v>
      </c>
      <c r="F41" s="80">
        <v>2.7336327359080315E-2</v>
      </c>
      <c r="G41" s="80">
        <v>8.9999999999999998E-4</v>
      </c>
      <c r="J41" s="47" t="s">
        <v>4</v>
      </c>
      <c r="K41" s="48" t="str">
        <f>CONCATENATE(J41,מיניבוס!C$11)</f>
        <v>HC</v>
      </c>
      <c r="L41" s="48">
        <f>IFERROR(VLOOKUP(K41,$A$3:$G$45,$L$16,FALSE)*(מיניבוס!$H$11*0.001),0)</f>
        <v>0</v>
      </c>
      <c r="M41" s="48" t="s">
        <v>4</v>
      </c>
      <c r="N41" s="48" t="str">
        <f>CONCATENATE(M41,מיניבוס!C$12)</f>
        <v>HC</v>
      </c>
      <c r="O41" s="49">
        <f>IFERROR(VLOOKUP(N41,$A$3:$G$45,$L$17,FALSE)*(מיניבוס!$H$12*0.001),0)</f>
        <v>0</v>
      </c>
    </row>
    <row r="42" spans="1:15" x14ac:dyDescent="0.2">
      <c r="A42" s="47" t="s">
        <v>81</v>
      </c>
      <c r="B42" s="80">
        <v>1E-3</v>
      </c>
      <c r="C42" s="80">
        <v>1.4337614014851901E-2</v>
      </c>
      <c r="D42" s="80">
        <v>8.9999999999999998E-4</v>
      </c>
      <c r="E42" s="80">
        <v>1E-3</v>
      </c>
      <c r="F42" s="80">
        <v>1.5901608639850025E-2</v>
      </c>
      <c r="G42" s="80">
        <v>8.9999999999999998E-4</v>
      </c>
      <c r="J42" s="47" t="s">
        <v>30</v>
      </c>
      <c r="K42" s="48" t="str">
        <f>CONCATENATE(J42,מיניבוס!C$11)</f>
        <v>NOX</v>
      </c>
      <c r="L42" s="48">
        <f>IFERROR(VLOOKUP(K42,$A$3:$G$45,$L$16,FALSE)*(מיניבוס!$H$11*0.001),0)</f>
        <v>0</v>
      </c>
      <c r="M42" s="48" t="s">
        <v>30</v>
      </c>
      <c r="N42" s="48" t="str">
        <f>CONCATENATE(M42,מיניבוס!C$12)</f>
        <v>NOX</v>
      </c>
      <c r="O42" s="49">
        <f>IFERROR(VLOOKUP(N42,$A$3:$G$45,$L$17,FALSE)*(מיניבוס!$H$12*0.001),0)</f>
        <v>0</v>
      </c>
    </row>
    <row r="43" spans="1:15" x14ac:dyDescent="0.2">
      <c r="A43" s="47" t="s">
        <v>82</v>
      </c>
      <c r="B43" s="80">
        <v>1E-3</v>
      </c>
      <c r="C43" s="80">
        <v>1.2968352064490318E-2</v>
      </c>
      <c r="D43" s="80">
        <v>8.9999999999999998E-4</v>
      </c>
      <c r="E43" s="80">
        <v>1E-3</v>
      </c>
      <c r="F43" s="80">
        <v>1.3647671788930893E-2</v>
      </c>
      <c r="G43" s="80">
        <v>8.9999999999999998E-4</v>
      </c>
      <c r="J43" s="47" t="s">
        <v>5</v>
      </c>
      <c r="K43" s="48" t="str">
        <f>CONCATENATE(J43,מיניבוס!C$11)</f>
        <v>PM</v>
      </c>
      <c r="L43" s="48">
        <f>IFERROR(VLOOKUP(K43,$A$3:$G$45,$L$16,FALSE)*(מיניבוס!$H$11*0.001),0)</f>
        <v>0</v>
      </c>
      <c r="M43" s="48" t="s">
        <v>5</v>
      </c>
      <c r="N43" s="48" t="str">
        <f>CONCATENATE(M43,מיניבוס!C$12)</f>
        <v>PM</v>
      </c>
      <c r="O43" s="49">
        <f>IFERROR(VLOOKUP(N43,$A$3:$G$45,$L$17,FALSE)*(מיניבוס!$H$12*0.001),0)</f>
        <v>0</v>
      </c>
    </row>
    <row r="44" spans="1:15" x14ac:dyDescent="0.2">
      <c r="A44" s="47" t="s">
        <v>83</v>
      </c>
      <c r="B44" s="48">
        <v>0</v>
      </c>
      <c r="C44" s="48">
        <v>0</v>
      </c>
      <c r="D44" s="48">
        <v>0</v>
      </c>
      <c r="E44" s="48">
        <v>0</v>
      </c>
      <c r="F44" s="48">
        <v>0</v>
      </c>
      <c r="G44" s="49">
        <v>0</v>
      </c>
      <c r="J44" s="47"/>
      <c r="K44" s="48"/>
      <c r="L44" s="48"/>
      <c r="M44" s="48"/>
      <c r="N44" s="48"/>
      <c r="O44" s="49"/>
    </row>
    <row r="45" spans="1:15" ht="15.75" thickBot="1" x14ac:dyDescent="0.3">
      <c r="A45" s="50" t="s">
        <v>77</v>
      </c>
      <c r="B45" s="80">
        <v>2E-3</v>
      </c>
      <c r="C45" s="80">
        <v>8.2200525742438108E-2</v>
      </c>
      <c r="D45" s="80">
        <v>8.9999999999999998E-4</v>
      </c>
      <c r="E45" s="80">
        <v>2E-3</v>
      </c>
      <c r="F45" s="80">
        <v>5.0666479497320123E-2</v>
      </c>
      <c r="G45" s="80">
        <v>8.9999999999999998E-4</v>
      </c>
      <c r="J45" s="100" t="s">
        <v>172</v>
      </c>
      <c r="K45" s="48"/>
      <c r="L45" s="48"/>
      <c r="M45" s="84" t="s">
        <v>171</v>
      </c>
      <c r="N45" s="48"/>
      <c r="O45" s="49"/>
    </row>
    <row r="46" spans="1:15" x14ac:dyDescent="0.2">
      <c r="J46" s="47" t="s">
        <v>60</v>
      </c>
      <c r="K46" s="48" t="s">
        <v>61</v>
      </c>
      <c r="L46" s="48" t="s">
        <v>272</v>
      </c>
      <c r="M46" s="48" t="s">
        <v>60</v>
      </c>
      <c r="N46" s="48" t="s">
        <v>61</v>
      </c>
      <c r="O46" s="49" t="s">
        <v>272</v>
      </c>
    </row>
    <row r="47" spans="1:15" x14ac:dyDescent="0.2">
      <c r="J47" s="47" t="s">
        <v>31</v>
      </c>
      <c r="K47" s="48" t="str">
        <f>CONCATENATE(J47,מיניבוס!C$13)</f>
        <v>BEN</v>
      </c>
      <c r="L47" s="48">
        <f>IFERROR(VLOOKUP(K47,$A$3:$G$45,$L$18,FALSE)*(מיניבוס!$H$13*0.001),0)</f>
        <v>0</v>
      </c>
      <c r="M47" s="48" t="s">
        <v>31</v>
      </c>
      <c r="N47" s="48" t="str">
        <f>CONCATENATE(M47,מיניבוס!C$14)</f>
        <v>BEN</v>
      </c>
      <c r="O47" s="49">
        <f>IFERROR(VLOOKUP(N47,$A$3:$G$45,$L$19,FALSE)*(מיניבוס!$H$14*0.001),0)</f>
        <v>0</v>
      </c>
    </row>
    <row r="48" spans="1:15" x14ac:dyDescent="0.2">
      <c r="J48" s="47" t="s">
        <v>3</v>
      </c>
      <c r="K48" s="48" t="str">
        <f>CONCATENATE(J48,מיניבוס!C$13)</f>
        <v>CO2</v>
      </c>
      <c r="L48" s="48">
        <f>IFERROR(VLOOKUP(K48,$A$3:$G$45,$L$18,FALSE)*(מיניבוס!$H$13*0.001),0)</f>
        <v>0</v>
      </c>
      <c r="M48" s="48" t="s">
        <v>3</v>
      </c>
      <c r="N48" s="48" t="str">
        <f>CONCATENATE(M48,מיניבוס!C$14)</f>
        <v>CO2</v>
      </c>
      <c r="O48" s="49">
        <f>IFERROR(VLOOKUP(N48,$A$3:$G$45,$L$19,FALSE)*(מיניבוס!$H$14*0.001),0)</f>
        <v>0</v>
      </c>
    </row>
    <row r="49" spans="1:15" x14ac:dyDescent="0.2">
      <c r="J49" s="47" t="s">
        <v>2</v>
      </c>
      <c r="K49" s="48" t="str">
        <f>CONCATENATE(J49,מיניבוס!C$13)</f>
        <v>CO</v>
      </c>
      <c r="L49" s="48">
        <f>IFERROR(VLOOKUP(K49,$A$3:$G$45,$L$18,FALSE)*(מיניבוס!$H$13*0.001),0)</f>
        <v>0</v>
      </c>
      <c r="M49" s="48" t="s">
        <v>2</v>
      </c>
      <c r="N49" s="48" t="str">
        <f>CONCATENATE(M49,מיניבוס!C$14)</f>
        <v>CO</v>
      </c>
      <c r="O49" s="49">
        <f>IFERROR(VLOOKUP(N49,$A$3:$G$45,$L$19,FALSE)*(מיניבוס!$H$14*0.001),0)</f>
        <v>0</v>
      </c>
    </row>
    <row r="50" spans="1:15" x14ac:dyDescent="0.2">
      <c r="J50" s="47" t="s">
        <v>4</v>
      </c>
      <c r="K50" s="48" t="str">
        <f>CONCATENATE(J50,מיניבוס!C$13)</f>
        <v>HC</v>
      </c>
      <c r="L50" s="48">
        <f>IFERROR(VLOOKUP(K50,$A$3:$G$45,$L$18,FALSE)*(מיניבוס!$H$13*0.001),0)</f>
        <v>0</v>
      </c>
      <c r="M50" s="48" t="s">
        <v>4</v>
      </c>
      <c r="N50" s="48" t="str">
        <f>CONCATENATE(M50,מיניבוס!C$14)</f>
        <v>HC</v>
      </c>
      <c r="O50" s="49">
        <f>IFERROR(VLOOKUP(N50,$A$3:$G$45,$L$19,FALSE)*(מיניבוס!$H$14*0.001),0)</f>
        <v>0</v>
      </c>
    </row>
    <row r="51" spans="1:15" x14ac:dyDescent="0.2">
      <c r="J51" s="47" t="s">
        <v>30</v>
      </c>
      <c r="K51" s="48" t="str">
        <f>CONCATENATE(J51,מיניבוס!C$13)</f>
        <v>NOX</v>
      </c>
      <c r="L51" s="48">
        <f>IFERROR(VLOOKUP(K51,$A$3:$G$45,$L$18,FALSE)*(מיניבוס!$H$13*0.001),0)</f>
        <v>0</v>
      </c>
      <c r="M51" s="48" t="s">
        <v>30</v>
      </c>
      <c r="N51" s="48" t="str">
        <f>CONCATENATE(M51,מיניבוס!C$14)</f>
        <v>NOX</v>
      </c>
      <c r="O51" s="49">
        <f>IFERROR(VLOOKUP(N51,$A$3:$G$45,$L$19,FALSE)*(מיניבוס!$H$14*0.001),0)</f>
        <v>0</v>
      </c>
    </row>
    <row r="52" spans="1:15" x14ac:dyDescent="0.2">
      <c r="J52" s="47" t="s">
        <v>5</v>
      </c>
      <c r="K52" s="48" t="str">
        <f>CONCATENATE(J52,מיניבוס!C$13)</f>
        <v>PM</v>
      </c>
      <c r="L52" s="48">
        <f>IFERROR(VLOOKUP(K52,$A$3:$G$45,$L$18,FALSE)*(מיניבוס!$H$13*0.001),0)</f>
        <v>0</v>
      </c>
      <c r="M52" s="48" t="s">
        <v>5</v>
      </c>
      <c r="N52" s="48" t="str">
        <f>CONCATENATE(M52,מיניבוס!C$14)</f>
        <v>PM</v>
      </c>
      <c r="O52" s="49">
        <f>IFERROR(VLOOKUP(N52,$A$3:$G$45,$L$19,FALSE)*(מיניבוס!$H$14*0.001),0)</f>
        <v>0</v>
      </c>
    </row>
    <row r="53" spans="1:15" x14ac:dyDescent="0.2">
      <c r="J53" s="47"/>
      <c r="K53" s="48"/>
      <c r="L53" s="48"/>
      <c r="M53" s="48"/>
      <c r="N53" s="48"/>
      <c r="O53" s="49"/>
    </row>
    <row r="54" spans="1:15" ht="15" x14ac:dyDescent="0.25">
      <c r="J54" s="100" t="s">
        <v>173</v>
      </c>
      <c r="K54" s="48"/>
      <c r="L54" s="48"/>
      <c r="M54" s="84" t="s">
        <v>174</v>
      </c>
      <c r="N54" s="48"/>
      <c r="O54" s="49"/>
    </row>
    <row r="55" spans="1:15" x14ac:dyDescent="0.2">
      <c r="J55" s="47" t="s">
        <v>60</v>
      </c>
      <c r="K55" s="48" t="s">
        <v>61</v>
      </c>
      <c r="L55" s="48" t="s">
        <v>272</v>
      </c>
      <c r="M55" s="48" t="s">
        <v>60</v>
      </c>
      <c r="N55" s="48" t="s">
        <v>61</v>
      </c>
      <c r="O55" s="49" t="s">
        <v>272</v>
      </c>
    </row>
    <row r="56" spans="1:15" x14ac:dyDescent="0.2">
      <c r="J56" s="47" t="s">
        <v>31</v>
      </c>
      <c r="K56" s="48" t="str">
        <f>CONCATENATE(J56,מיניבוס!C$15)</f>
        <v>BEN</v>
      </c>
      <c r="L56" s="48">
        <f>IFERROR(VLOOKUP(K56,$A$3:$G$45,$L$20,FALSE)*(מיניבוס!$H$15*0.001),0)</f>
        <v>0</v>
      </c>
      <c r="M56" s="48" t="s">
        <v>31</v>
      </c>
      <c r="N56" s="48" t="str">
        <f>CONCATENATE(M56,מיניבוס!C$16)</f>
        <v>BEN</v>
      </c>
      <c r="O56" s="49">
        <f>IFERROR(VLOOKUP(N56,$A$3:$G$45,$L$21,FALSE)*(מיניבוס!$H$16*0.001),0)</f>
        <v>0</v>
      </c>
    </row>
    <row r="57" spans="1:15" x14ac:dyDescent="0.2">
      <c r="A57" s="29" t="s">
        <v>76</v>
      </c>
      <c r="B57" s="29" t="s">
        <v>15</v>
      </c>
      <c r="C57" s="29" t="s">
        <v>57</v>
      </c>
      <c r="J57" s="47" t="s">
        <v>3</v>
      </c>
      <c r="K57" s="48" t="str">
        <f>CONCATENATE(J57,מיניבוס!C$15)</f>
        <v>CO2</v>
      </c>
      <c r="L57" s="48">
        <f>IFERROR(VLOOKUP(K57,$A$3:$G$45,$L$20,FALSE)*(מיניבוס!$H$15*0.001),0)</f>
        <v>0</v>
      </c>
      <c r="M57" s="48" t="s">
        <v>3</v>
      </c>
      <c r="N57" s="48" t="str">
        <f>CONCATENATE(M57,מיניבוס!C$16)</f>
        <v>CO2</v>
      </c>
      <c r="O57" s="49">
        <f>IFERROR(VLOOKUP(N57,$A$3:$G$45,$L$21,FALSE)*(מיניבוס!$H$16*0.001),0)</f>
        <v>0</v>
      </c>
    </row>
    <row r="58" spans="1:15" x14ac:dyDescent="0.2">
      <c r="A58" s="83" t="s">
        <v>32</v>
      </c>
      <c r="B58" s="86" t="s">
        <v>267</v>
      </c>
      <c r="C58" s="83">
        <v>50</v>
      </c>
      <c r="J58" s="47" t="s">
        <v>2</v>
      </c>
      <c r="K58" s="48" t="str">
        <f>CONCATENATE(J58,מיניבוס!C$15)</f>
        <v>CO</v>
      </c>
      <c r="L58" s="48">
        <f>IFERROR(VLOOKUP(K58,$A$3:$G$45,$L$20,FALSE)*(מיניבוס!$H$15*0.001),0)</f>
        <v>0</v>
      </c>
      <c r="M58" s="48" t="s">
        <v>2</v>
      </c>
      <c r="N58" s="48" t="str">
        <f>CONCATENATE(M58,מיניבוס!C$16)</f>
        <v>CO</v>
      </c>
      <c r="O58" s="49">
        <f>IFERROR(VLOOKUP(N58,$A$3:$G$45,$L$21,FALSE)*(מיניבוס!$H$16*0.001),0)</f>
        <v>0</v>
      </c>
    </row>
    <row r="59" spans="1:15" x14ac:dyDescent="0.2">
      <c r="A59" s="29" t="s">
        <v>17</v>
      </c>
      <c r="B59" s="86" t="s">
        <v>268</v>
      </c>
      <c r="C59" s="83">
        <v>90</v>
      </c>
      <c r="J59" s="47" t="s">
        <v>4</v>
      </c>
      <c r="K59" s="48" t="str">
        <f>CONCATENATE(J59,מיניבוס!C$15)</f>
        <v>HC</v>
      </c>
      <c r="L59" s="48">
        <f>IFERROR(VLOOKUP(K59,$A$3:$G$45,$L$20,FALSE)*(מיניבוס!$H$15*0.001),0)</f>
        <v>0</v>
      </c>
      <c r="M59" s="48" t="s">
        <v>4</v>
      </c>
      <c r="N59" s="48" t="str">
        <f>CONCATENATE(M59,מיניבוס!C$16)</f>
        <v>HC</v>
      </c>
      <c r="O59" s="49">
        <f>IFERROR(VLOOKUP(N59,$A$3:$G$45,$L$21,FALSE)*(מיניבוס!$H$16*0.001),0)</f>
        <v>0</v>
      </c>
    </row>
    <row r="60" spans="1:15" x14ac:dyDescent="0.2">
      <c r="A60" s="29" t="s">
        <v>18</v>
      </c>
      <c r="B60" s="31" t="s">
        <v>269</v>
      </c>
      <c r="C60" s="29"/>
      <c r="J60" s="47" t="s">
        <v>30</v>
      </c>
      <c r="K60" s="48" t="str">
        <f>CONCATENATE(J60,מיניבוס!C$15)</f>
        <v>NOX</v>
      </c>
      <c r="L60" s="48">
        <f>IFERROR(VLOOKUP(K60,$A$3:$G$45,$L$20,FALSE)*(מיניבוס!$H$15*0.001),0)</f>
        <v>0</v>
      </c>
      <c r="M60" s="48" t="s">
        <v>30</v>
      </c>
      <c r="N60" s="48" t="str">
        <f>CONCATENATE(M60,מיניבוס!C$16)</f>
        <v>NOX</v>
      </c>
      <c r="O60" s="49">
        <f>IFERROR(VLOOKUP(N60,$A$3:$G$45,$L$21,FALSE)*(מיניבוס!$H$16*0.001),0)</f>
        <v>0</v>
      </c>
    </row>
    <row r="61" spans="1:15" x14ac:dyDescent="0.2">
      <c r="A61" s="29" t="s">
        <v>19</v>
      </c>
      <c r="B61" s="29"/>
      <c r="C61" s="29"/>
      <c r="J61" s="47" t="s">
        <v>5</v>
      </c>
      <c r="K61" s="48" t="str">
        <f>CONCATENATE(J61,מיניבוס!C$15)</f>
        <v>PM</v>
      </c>
      <c r="L61" s="48">
        <f>IFERROR(VLOOKUP(K61,$A$3:$G$45,$L$20,FALSE)*(מיניבוס!$H$15*0.001),0)</f>
        <v>0</v>
      </c>
      <c r="M61" s="48" t="s">
        <v>5</v>
      </c>
      <c r="N61" s="48" t="str">
        <f>CONCATENATE(M61,מיניבוס!C$16)</f>
        <v>PM</v>
      </c>
      <c r="O61" s="49">
        <f>IFERROR(VLOOKUP(N61,$A$3:$G$45,$L$21,FALSE)*(מיניבוס!$H$16*0.001),0)</f>
        <v>0</v>
      </c>
    </row>
    <row r="62" spans="1:15" x14ac:dyDescent="0.2">
      <c r="A62" s="29" t="s">
        <v>20</v>
      </c>
      <c r="B62" s="29"/>
      <c r="C62" s="29"/>
      <c r="J62" s="47"/>
      <c r="K62" s="48"/>
      <c r="L62" s="48"/>
      <c r="M62" s="48"/>
      <c r="N62" s="48"/>
      <c r="O62" s="49"/>
    </row>
    <row r="63" spans="1:15" ht="15" x14ac:dyDescent="0.25">
      <c r="A63" s="29" t="s">
        <v>21</v>
      </c>
      <c r="J63" s="100" t="s">
        <v>176</v>
      </c>
      <c r="K63" s="48"/>
      <c r="L63" s="48"/>
      <c r="M63" s="84" t="s">
        <v>175</v>
      </c>
      <c r="N63" s="48"/>
      <c r="O63" s="49"/>
    </row>
    <row r="64" spans="1:15" x14ac:dyDescent="0.2">
      <c r="A64" s="29" t="s">
        <v>34</v>
      </c>
      <c r="J64" s="47" t="s">
        <v>60</v>
      </c>
      <c r="K64" s="48" t="s">
        <v>61</v>
      </c>
      <c r="L64" s="48" t="s">
        <v>272</v>
      </c>
      <c r="M64" s="48" t="s">
        <v>60</v>
      </c>
      <c r="N64" s="48" t="s">
        <v>61</v>
      </c>
      <c r="O64" s="49" t="s">
        <v>272</v>
      </c>
    </row>
    <row r="65" spans="10:15" x14ac:dyDescent="0.2">
      <c r="J65" s="47" t="s">
        <v>31</v>
      </c>
      <c r="K65" s="48" t="str">
        <f>CONCATENATE(J65,מיניבוס!C$17)</f>
        <v>BEN</v>
      </c>
      <c r="L65" s="48">
        <f>IFERROR(VLOOKUP(K65,$A$3:$G$45,$L$22,FALSE)*(מיניבוס!$H$17*0.001),0)</f>
        <v>0</v>
      </c>
      <c r="M65" s="48" t="s">
        <v>31</v>
      </c>
      <c r="N65" s="48" t="str">
        <f>CONCATENATE(M65,מיניבוס!C$18)</f>
        <v>BEN</v>
      </c>
      <c r="O65" s="49">
        <f>IFERROR(VLOOKUP(N65,$A$3:$G$45,$L$23,FALSE)*(מיניבוס!$H$18*0.001),0)</f>
        <v>0</v>
      </c>
    </row>
    <row r="66" spans="10:15" x14ac:dyDescent="0.2">
      <c r="J66" s="47" t="s">
        <v>3</v>
      </c>
      <c r="K66" s="48" t="str">
        <f>CONCATENATE(J66,מיניבוס!C$17)</f>
        <v>CO2</v>
      </c>
      <c r="L66" s="48">
        <f>IFERROR(VLOOKUP(K66,$A$3:$G$45,$L$22,FALSE)*(מיניבוס!$H$17*0.001),0)</f>
        <v>0</v>
      </c>
      <c r="M66" s="48" t="s">
        <v>3</v>
      </c>
      <c r="N66" s="48" t="str">
        <f>CONCATENATE(M66,מיניבוס!C$18)</f>
        <v>CO2</v>
      </c>
      <c r="O66" s="49">
        <f>IFERROR(VLOOKUP(N66,$A$3:$G$45,$L$23,FALSE)*(מיניבוס!$H$18*0.001),0)</f>
        <v>0</v>
      </c>
    </row>
    <row r="67" spans="10:15" x14ac:dyDescent="0.2">
      <c r="J67" s="47" t="s">
        <v>2</v>
      </c>
      <c r="K67" s="48" t="str">
        <f>CONCATENATE(J67,מיניבוס!C$17)</f>
        <v>CO</v>
      </c>
      <c r="L67" s="48">
        <f>IFERROR(VLOOKUP(K67,$A$3:$G$45,$L$22,FALSE)*(מיניבוס!$H$17*0.001),0)</f>
        <v>0</v>
      </c>
      <c r="M67" s="48" t="s">
        <v>2</v>
      </c>
      <c r="N67" s="48" t="str">
        <f>CONCATENATE(M67,מיניבוס!C$18)</f>
        <v>CO</v>
      </c>
      <c r="O67" s="49">
        <f>IFERROR(VLOOKUP(N67,$A$3:$G$45,$L$23,FALSE)*(מיניבוס!$H$18*0.001),0)</f>
        <v>0</v>
      </c>
    </row>
    <row r="68" spans="10:15" x14ac:dyDescent="0.2">
      <c r="J68" s="47" t="s">
        <v>4</v>
      </c>
      <c r="K68" s="48" t="str">
        <f>CONCATENATE(J68,מיניבוס!C$17)</f>
        <v>HC</v>
      </c>
      <c r="L68" s="48">
        <f>IFERROR(VLOOKUP(K68,$A$3:$G$45,$L$22,FALSE)*(מיניבוס!$H$17*0.001),0)</f>
        <v>0</v>
      </c>
      <c r="M68" s="48" t="s">
        <v>4</v>
      </c>
      <c r="N68" s="48" t="str">
        <f>CONCATENATE(M68,מיניבוס!C$18)</f>
        <v>HC</v>
      </c>
      <c r="O68" s="49">
        <f>IFERROR(VLOOKUP(N68,$A$3:$G$45,$L$23,FALSE)*(מיניבוס!$H$18*0.001),0)</f>
        <v>0</v>
      </c>
    </row>
    <row r="69" spans="10:15" x14ac:dyDescent="0.2">
      <c r="J69" s="47" t="s">
        <v>30</v>
      </c>
      <c r="K69" s="48" t="str">
        <f>CONCATENATE(J69,מיניבוס!C$17)</f>
        <v>NOX</v>
      </c>
      <c r="L69" s="48">
        <f>IFERROR(VLOOKUP(K69,$A$3:$G$45,$L$22,FALSE)*(מיניבוס!$H$17*0.001),0)</f>
        <v>0</v>
      </c>
      <c r="M69" s="48" t="s">
        <v>30</v>
      </c>
      <c r="N69" s="48" t="str">
        <f>CONCATENATE(M69,מיניבוס!C$18)</f>
        <v>NOX</v>
      </c>
      <c r="O69" s="49">
        <f>IFERROR(VLOOKUP(N69,$A$3:$G$45,$L$23,FALSE)*(מיניבוס!$H$18*0.001),0)</f>
        <v>0</v>
      </c>
    </row>
    <row r="70" spans="10:15" ht="15" thickBot="1" x14ac:dyDescent="0.25">
      <c r="J70" s="50" t="s">
        <v>5</v>
      </c>
      <c r="K70" s="101" t="str">
        <f>CONCATENATE(J70,מיניבוס!C$17)</f>
        <v>PM</v>
      </c>
      <c r="L70" s="48">
        <f>IFERROR(VLOOKUP(K70,$A$3:$G$45,$L$22,FALSE)*(מיניבוס!$H$17*0.001),0)</f>
        <v>0</v>
      </c>
      <c r="M70" s="101" t="s">
        <v>5</v>
      </c>
      <c r="N70" s="101" t="str">
        <f>CONCATENATE(M70,מיניבוס!C$18)</f>
        <v>PM</v>
      </c>
      <c r="O70" s="49">
        <f>IFERROR(VLOOKUP(N70,$A$3:$G$45,$L$23,FALSE)*(מיניבוס!$H$18*0.001),0)</f>
        <v>0</v>
      </c>
    </row>
    <row r="72" spans="10:15" ht="15" thickBot="1" x14ac:dyDescent="0.25"/>
    <row r="73" spans="10:15" ht="15" x14ac:dyDescent="0.25">
      <c r="J73" s="186" t="s">
        <v>177</v>
      </c>
      <c r="K73" s="187"/>
    </row>
    <row r="74" spans="10:15" x14ac:dyDescent="0.2">
      <c r="J74" s="47" t="s">
        <v>31</v>
      </c>
      <c r="K74" s="49">
        <f>L29+O29+L38+O38+L47+O47+L56+O56+L65+O65</f>
        <v>0</v>
      </c>
    </row>
    <row r="75" spans="10:15" x14ac:dyDescent="0.2">
      <c r="J75" s="47" t="s">
        <v>3</v>
      </c>
      <c r="K75" s="49">
        <f>L30+O30+L39+O39+L48+O48+L57+O57+L66+O66</f>
        <v>0</v>
      </c>
    </row>
    <row r="76" spans="10:15" x14ac:dyDescent="0.2">
      <c r="J76" s="47" t="s">
        <v>2</v>
      </c>
      <c r="K76" s="49">
        <f t="shared" ref="K76:K78" si="1">L31+O31+L40+O40+L49+O49+L58+O58+L67+O67</f>
        <v>0</v>
      </c>
    </row>
    <row r="77" spans="10:15" x14ac:dyDescent="0.2">
      <c r="J77" s="47" t="s">
        <v>4</v>
      </c>
      <c r="K77" s="49">
        <f>L32+O32+L41+O41+L50+O50+L59+O59+L68+O68</f>
        <v>0</v>
      </c>
    </row>
    <row r="78" spans="10:15" x14ac:dyDescent="0.2">
      <c r="J78" s="47" t="s">
        <v>30</v>
      </c>
      <c r="K78" s="49">
        <f t="shared" si="1"/>
        <v>0</v>
      </c>
    </row>
    <row r="79" spans="10:15" ht="15" thickBot="1" x14ac:dyDescent="0.25">
      <c r="J79" s="50" t="s">
        <v>5</v>
      </c>
      <c r="K79" s="97">
        <f>L34+O34+L43+O43+L52+O52+L61+O61+L70+O70</f>
        <v>0</v>
      </c>
    </row>
  </sheetData>
  <mergeCells count="5">
    <mergeCell ref="A1:G1"/>
    <mergeCell ref="J26:O26"/>
    <mergeCell ref="J73:K73"/>
    <mergeCell ref="J3:K4"/>
    <mergeCell ref="J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U18"/>
  <sheetViews>
    <sheetView showGridLines="0" rightToLeft="1" topLeftCell="A7" workbookViewId="0">
      <selection activeCell="C9" sqref="C9"/>
    </sheetView>
  </sheetViews>
  <sheetFormatPr defaultRowHeight="14.25" x14ac:dyDescent="0.2"/>
  <sheetData>
    <row r="5" spans="2:21" ht="18" x14ac:dyDescent="0.25">
      <c r="B5" s="162" t="s">
        <v>27</v>
      </c>
      <c r="C5" s="162"/>
      <c r="D5" s="162"/>
      <c r="E5" s="162"/>
    </row>
    <row r="8" spans="2:21" s="18" customFormat="1" ht="141.75" customHeight="1" x14ac:dyDescent="0.2">
      <c r="B8" s="30" t="s">
        <v>38</v>
      </c>
      <c r="C8" s="30" t="s">
        <v>16</v>
      </c>
      <c r="D8" s="23" t="s">
        <v>15</v>
      </c>
      <c r="E8" s="23" t="s">
        <v>276</v>
      </c>
      <c r="F8" s="23" t="s">
        <v>13</v>
      </c>
      <c r="G8" s="23" t="s">
        <v>22</v>
      </c>
      <c r="H8" s="23" t="s">
        <v>23</v>
      </c>
      <c r="J8" s="24"/>
      <c r="K8" s="24"/>
      <c r="L8" s="24"/>
      <c r="M8" s="24"/>
      <c r="N8" s="24"/>
      <c r="O8" s="24"/>
      <c r="P8" s="24"/>
      <c r="Q8" s="24"/>
      <c r="R8" s="24"/>
      <c r="S8" s="24"/>
      <c r="T8" s="24"/>
      <c r="U8" s="24"/>
    </row>
    <row r="9" spans="2:21" s="18" customFormat="1" ht="15" x14ac:dyDescent="0.2">
      <c r="B9" s="21" t="s">
        <v>183</v>
      </c>
      <c r="C9" s="105"/>
      <c r="D9" s="105"/>
      <c r="E9" s="105"/>
      <c r="F9" s="105"/>
      <c r="G9" s="105"/>
      <c r="H9" s="21">
        <f>E9*G9</f>
        <v>0</v>
      </c>
      <c r="J9" s="24"/>
      <c r="K9" s="24"/>
      <c r="L9" s="24"/>
      <c r="M9" s="24"/>
      <c r="N9" s="24"/>
      <c r="O9" s="24"/>
      <c r="P9" s="24"/>
      <c r="Q9" s="24"/>
      <c r="R9" s="24"/>
      <c r="S9" s="24"/>
      <c r="T9" s="24"/>
      <c r="U9" s="24"/>
    </row>
    <row r="10" spans="2:21" s="18" customFormat="1" ht="15" x14ac:dyDescent="0.2">
      <c r="B10" s="21" t="s">
        <v>184</v>
      </c>
      <c r="C10" s="105"/>
      <c r="D10" s="105"/>
      <c r="E10" s="105"/>
      <c r="F10" s="105"/>
      <c r="G10" s="105"/>
      <c r="H10" s="21">
        <f t="shared" ref="H10:H18" si="0">E10*G10</f>
        <v>0</v>
      </c>
      <c r="J10" s="24"/>
      <c r="K10" s="24"/>
      <c r="L10" s="24"/>
      <c r="M10" s="24"/>
      <c r="N10" s="24"/>
      <c r="O10" s="24"/>
      <c r="P10" s="24"/>
      <c r="Q10" s="24"/>
      <c r="R10" s="24"/>
      <c r="S10" s="24"/>
      <c r="T10" s="24"/>
      <c r="U10" s="24"/>
    </row>
    <row r="11" spans="2:21" s="18" customFormat="1" ht="15" x14ac:dyDescent="0.2">
      <c r="B11" s="21" t="s">
        <v>185</v>
      </c>
      <c r="C11" s="105"/>
      <c r="D11" s="105"/>
      <c r="E11" s="105"/>
      <c r="F11" s="105"/>
      <c r="G11" s="105"/>
      <c r="H11" s="21">
        <f t="shared" si="0"/>
        <v>0</v>
      </c>
      <c r="J11" s="24"/>
      <c r="K11" s="24"/>
      <c r="L11" s="24"/>
      <c r="M11" s="24"/>
      <c r="N11" s="24"/>
      <c r="O11" s="24"/>
      <c r="P11" s="24"/>
      <c r="Q11" s="24"/>
      <c r="R11" s="24"/>
      <c r="S11" s="24"/>
      <c r="T11" s="24"/>
      <c r="U11" s="24"/>
    </row>
    <row r="12" spans="2:21" s="18" customFormat="1" ht="15" x14ac:dyDescent="0.2">
      <c r="B12" s="21" t="s">
        <v>186</v>
      </c>
      <c r="C12" s="105"/>
      <c r="D12" s="105"/>
      <c r="E12" s="105"/>
      <c r="F12" s="105"/>
      <c r="G12" s="105"/>
      <c r="H12" s="21">
        <f t="shared" si="0"/>
        <v>0</v>
      </c>
      <c r="J12" s="24"/>
      <c r="K12" s="24"/>
      <c r="L12" s="24"/>
      <c r="M12" s="24"/>
      <c r="N12" s="24"/>
      <c r="O12" s="24"/>
      <c r="P12" s="24"/>
      <c r="Q12" s="24"/>
      <c r="R12" s="24"/>
      <c r="S12" s="24"/>
      <c r="T12" s="24"/>
      <c r="U12" s="24"/>
    </row>
    <row r="13" spans="2:21" s="18" customFormat="1" ht="15" x14ac:dyDescent="0.2">
      <c r="B13" s="21" t="s">
        <v>187</v>
      </c>
      <c r="C13" s="105"/>
      <c r="D13" s="105"/>
      <c r="E13" s="105"/>
      <c r="F13" s="105"/>
      <c r="G13" s="105"/>
      <c r="H13" s="21">
        <f t="shared" si="0"/>
        <v>0</v>
      </c>
      <c r="J13" s="24"/>
      <c r="K13" s="24"/>
      <c r="L13" s="24"/>
      <c r="M13" s="24"/>
      <c r="N13" s="24"/>
      <c r="O13" s="24"/>
      <c r="P13" s="24"/>
      <c r="Q13" s="24"/>
      <c r="R13" s="24"/>
      <c r="S13" s="24"/>
      <c r="T13" s="24"/>
      <c r="U13" s="24"/>
    </row>
    <row r="14" spans="2:21" s="18" customFormat="1" ht="15" x14ac:dyDescent="0.2">
      <c r="B14" s="21" t="s">
        <v>188</v>
      </c>
      <c r="C14" s="105"/>
      <c r="D14" s="105"/>
      <c r="E14" s="105"/>
      <c r="F14" s="105"/>
      <c r="G14" s="105"/>
      <c r="H14" s="21">
        <f t="shared" si="0"/>
        <v>0</v>
      </c>
      <c r="J14" s="24"/>
      <c r="K14" s="24"/>
      <c r="L14" s="24"/>
      <c r="M14" s="24"/>
      <c r="N14" s="24"/>
      <c r="O14" s="24"/>
      <c r="P14" s="24"/>
      <c r="Q14" s="24"/>
      <c r="R14" s="24"/>
      <c r="S14" s="24"/>
      <c r="T14" s="24"/>
      <c r="U14" s="24"/>
    </row>
    <row r="15" spans="2:21" s="18" customFormat="1" ht="15" x14ac:dyDescent="0.2">
      <c r="B15" s="21" t="s">
        <v>189</v>
      </c>
      <c r="C15" s="105"/>
      <c r="D15" s="105"/>
      <c r="E15" s="105"/>
      <c r="F15" s="105"/>
      <c r="G15" s="105"/>
      <c r="H15" s="21">
        <f t="shared" si="0"/>
        <v>0</v>
      </c>
      <c r="J15" s="24"/>
      <c r="K15" s="24"/>
      <c r="L15" s="24"/>
      <c r="M15" s="24"/>
      <c r="N15" s="24"/>
      <c r="O15" s="24"/>
      <c r="P15" s="24"/>
      <c r="Q15" s="24"/>
      <c r="R15" s="24"/>
      <c r="S15" s="24"/>
      <c r="T15" s="24"/>
      <c r="U15" s="24"/>
    </row>
    <row r="16" spans="2:21" s="18" customFormat="1" ht="15" x14ac:dyDescent="0.2">
      <c r="B16" s="21" t="s">
        <v>190</v>
      </c>
      <c r="C16" s="105"/>
      <c r="D16" s="105"/>
      <c r="E16" s="105"/>
      <c r="F16" s="105"/>
      <c r="G16" s="105"/>
      <c r="H16" s="21">
        <f t="shared" si="0"/>
        <v>0</v>
      </c>
      <c r="J16" s="24"/>
      <c r="K16" s="24"/>
      <c r="L16" s="24"/>
      <c r="M16" s="24"/>
      <c r="N16" s="24"/>
      <c r="O16" s="24"/>
      <c r="P16" s="24"/>
      <c r="Q16" s="24"/>
      <c r="R16" s="24"/>
      <c r="S16" s="24"/>
      <c r="T16" s="24"/>
      <c r="U16" s="24"/>
    </row>
    <row r="17" spans="2:21" s="18" customFormat="1" ht="15" x14ac:dyDescent="0.2">
      <c r="B17" s="21" t="s">
        <v>191</v>
      </c>
      <c r="C17" s="105"/>
      <c r="D17" s="105"/>
      <c r="E17" s="105"/>
      <c r="F17" s="105"/>
      <c r="G17" s="105"/>
      <c r="H17" s="21">
        <f t="shared" si="0"/>
        <v>0</v>
      </c>
      <c r="J17" s="24"/>
      <c r="K17" s="24"/>
      <c r="L17" s="24"/>
      <c r="M17" s="24"/>
      <c r="N17" s="24"/>
      <c r="O17" s="24"/>
      <c r="P17" s="24"/>
      <c r="Q17" s="24"/>
      <c r="R17" s="24"/>
      <c r="S17" s="24"/>
      <c r="T17" s="24"/>
      <c r="U17" s="24"/>
    </row>
    <row r="18" spans="2:21" s="18" customFormat="1" ht="15" x14ac:dyDescent="0.2">
      <c r="B18" s="21" t="s">
        <v>192</v>
      </c>
      <c r="C18" s="105"/>
      <c r="D18" s="105"/>
      <c r="E18" s="105"/>
      <c r="F18" s="105"/>
      <c r="G18" s="105"/>
      <c r="H18" s="21">
        <f t="shared" si="0"/>
        <v>0</v>
      </c>
      <c r="J18" s="24"/>
      <c r="K18" s="24"/>
      <c r="L18" s="24"/>
      <c r="M18" s="24"/>
      <c r="N18" s="24"/>
      <c r="O18" s="24"/>
      <c r="P18" s="24"/>
      <c r="Q18" s="24"/>
      <c r="R18" s="24"/>
      <c r="S18" s="24"/>
      <c r="T18" s="24"/>
      <c r="U18" s="24"/>
    </row>
  </sheetData>
  <sheetProtection password="CC3D" sheet="1" objects="1" scenarios="1" selectLockedCells="1"/>
  <mergeCells count="1">
    <mergeCell ref="B5:E5"/>
  </mergeCells>
  <dataValidations count="1">
    <dataValidation type="whole" operator="greaterThan" allowBlank="1" showInputMessage="1" showErrorMessage="1" sqref="E9:E18 G9:G18">
      <formula1>0</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'רכב פרטי חישובים'!$C$58:$C$59</xm:f>
          </x14:formula1>
          <xm:sqref>F9:F18</xm:sqref>
        </x14:dataValidation>
        <x14:dataValidation type="list" allowBlank="1" showInputMessage="1" showErrorMessage="1">
          <x14:formula1>
            <xm:f>'רכב פרטי חישובים'!$A$58:$A$64</xm:f>
          </x14:formula1>
          <xm:sqref>C9:C18</xm:sqref>
        </x14:dataValidation>
        <x14:dataValidation type="list" allowBlank="1" showInputMessage="1" showErrorMessage="1">
          <x14:formula1>
            <xm:f>'משאיות חישובים'!$B$58:$B$60</xm:f>
          </x14:formula1>
          <xm:sqref>D9:D18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rightToLeft="1" topLeftCell="C1" workbookViewId="0">
      <selection activeCell="N17" sqref="N17"/>
    </sheetView>
  </sheetViews>
  <sheetFormatPr defaultRowHeight="14.25" x14ac:dyDescent="0.2"/>
  <cols>
    <col min="1" max="10" width="9" style="83"/>
    <col min="11" max="11" width="13.375" style="83" bestFit="1" customWidth="1"/>
    <col min="12" max="12" width="31.375" style="83" bestFit="1" customWidth="1"/>
    <col min="13" max="13" width="9" style="83"/>
    <col min="14" max="14" width="14.375" style="83" customWidth="1"/>
    <col min="15" max="15" width="13.625" style="83" customWidth="1"/>
    <col min="16" max="16384" width="9" style="83"/>
  </cols>
  <sheetData>
    <row r="1" spans="1:12" ht="15.75" thickBot="1" x14ac:dyDescent="0.3">
      <c r="A1" s="181" t="s">
        <v>292</v>
      </c>
      <c r="B1" s="182"/>
      <c r="C1" s="182"/>
      <c r="D1" s="182"/>
      <c r="E1" s="182"/>
      <c r="F1" s="182"/>
      <c r="G1" s="183"/>
    </row>
    <row r="2" spans="1:12" ht="15" thickBot="1" x14ac:dyDescent="0.25">
      <c r="A2" s="42">
        <v>1</v>
      </c>
      <c r="B2" s="43">
        <v>2</v>
      </c>
      <c r="C2" s="43">
        <v>3</v>
      </c>
      <c r="D2" s="43">
        <v>4</v>
      </c>
      <c r="E2" s="43">
        <v>5</v>
      </c>
      <c r="F2" s="43">
        <v>6</v>
      </c>
      <c r="G2" s="44">
        <v>7</v>
      </c>
    </row>
    <row r="3" spans="1:12" ht="15" thickBot="1" x14ac:dyDescent="0.25">
      <c r="A3" s="45" t="s">
        <v>63</v>
      </c>
      <c r="B3" s="22" t="s">
        <v>261</v>
      </c>
      <c r="C3" s="22" t="s">
        <v>262</v>
      </c>
      <c r="D3" s="22" t="s">
        <v>263</v>
      </c>
      <c r="E3" s="22" t="s">
        <v>264</v>
      </c>
      <c r="F3" s="22" t="s">
        <v>265</v>
      </c>
      <c r="G3" s="22" t="s">
        <v>266</v>
      </c>
      <c r="J3" s="169" t="s">
        <v>270</v>
      </c>
      <c r="K3" s="170"/>
    </row>
    <row r="4" spans="1:12" ht="15.75" customHeight="1" x14ac:dyDescent="0.2">
      <c r="A4" s="42" t="s">
        <v>92</v>
      </c>
      <c r="B4" s="80">
        <v>0</v>
      </c>
      <c r="C4" s="80">
        <v>3.1425640302262185E-4</v>
      </c>
      <c r="D4" s="80">
        <v>8.9336894850283537E-4</v>
      </c>
      <c r="E4" s="80">
        <v>0</v>
      </c>
      <c r="F4" s="80">
        <v>2.2360505126375909E-4</v>
      </c>
      <c r="G4" s="80">
        <v>4.4908647156840592E-4</v>
      </c>
      <c r="J4" s="171"/>
      <c r="K4" s="172"/>
    </row>
    <row r="5" spans="1:12" x14ac:dyDescent="0.2">
      <c r="A5" s="47" t="s">
        <v>93</v>
      </c>
      <c r="B5" s="80">
        <v>0</v>
      </c>
      <c r="C5" s="80">
        <v>1.776425380136789E-4</v>
      </c>
      <c r="D5" s="80">
        <v>8.9336894850283537E-4</v>
      </c>
      <c r="E5" s="80">
        <v>0</v>
      </c>
      <c r="F5" s="80">
        <v>1.2067073760699571E-4</v>
      </c>
      <c r="G5" s="80">
        <v>4.4908647156840592E-4</v>
      </c>
      <c r="J5" s="26" t="s">
        <v>261</v>
      </c>
      <c r="K5" s="25">
        <v>2</v>
      </c>
    </row>
    <row r="6" spans="1:12" x14ac:dyDescent="0.2">
      <c r="A6" s="47" t="s">
        <v>94</v>
      </c>
      <c r="B6" s="80">
        <v>0</v>
      </c>
      <c r="C6" s="80">
        <v>1.9287653261171916E-4</v>
      </c>
      <c r="D6" s="80">
        <v>8.9336894850283537E-4</v>
      </c>
      <c r="E6" s="80">
        <v>0</v>
      </c>
      <c r="F6" s="80">
        <v>1.282224025842931E-4</v>
      </c>
      <c r="G6" s="80">
        <v>4.4908647156840592E-4</v>
      </c>
      <c r="J6" s="26" t="s">
        <v>264</v>
      </c>
      <c r="K6" s="25">
        <v>5</v>
      </c>
    </row>
    <row r="7" spans="1:12" x14ac:dyDescent="0.2">
      <c r="A7" s="47" t="s">
        <v>95</v>
      </c>
      <c r="B7" s="80">
        <v>0</v>
      </c>
      <c r="C7" s="80">
        <v>7.4747059102027401E-6</v>
      </c>
      <c r="D7" s="80">
        <v>8.9336894850283537E-4</v>
      </c>
      <c r="E7" s="80">
        <v>0</v>
      </c>
      <c r="F7" s="80">
        <v>4.9903801152008168E-6</v>
      </c>
      <c r="G7" s="80">
        <v>4.4908647156840592E-4</v>
      </c>
      <c r="J7" s="26" t="s">
        <v>263</v>
      </c>
      <c r="K7" s="25">
        <v>4</v>
      </c>
    </row>
    <row r="8" spans="1:12" x14ac:dyDescent="0.2">
      <c r="A8" s="47" t="s">
        <v>96</v>
      </c>
      <c r="B8" s="80">
        <v>0</v>
      </c>
      <c r="C8" s="80">
        <v>8.0788317565326754E-6</v>
      </c>
      <c r="D8" s="80"/>
      <c r="E8" s="80">
        <v>0</v>
      </c>
      <c r="F8" s="80">
        <v>5.439461087763226E-6</v>
      </c>
      <c r="G8" s="80"/>
      <c r="J8" s="26" t="s">
        <v>266</v>
      </c>
      <c r="K8" s="25">
        <v>7</v>
      </c>
    </row>
    <row r="9" spans="1:12" x14ac:dyDescent="0.2">
      <c r="A9" s="47" t="s">
        <v>97</v>
      </c>
      <c r="B9" s="48">
        <v>0</v>
      </c>
      <c r="C9" s="48">
        <v>0</v>
      </c>
      <c r="D9" s="48">
        <v>0</v>
      </c>
      <c r="E9" s="48">
        <v>0</v>
      </c>
      <c r="F9" s="48">
        <v>0</v>
      </c>
      <c r="G9" s="49">
        <v>0</v>
      </c>
      <c r="J9" s="26" t="s">
        <v>262</v>
      </c>
      <c r="K9" s="25">
        <v>3</v>
      </c>
    </row>
    <row r="10" spans="1:12" ht="15" thickBot="1" x14ac:dyDescent="0.25">
      <c r="A10" s="50" t="s">
        <v>91</v>
      </c>
      <c r="B10" s="80">
        <v>2.1739830826515219E-3</v>
      </c>
      <c r="C10" s="80">
        <v>6.1275474848162593E-4</v>
      </c>
      <c r="D10" s="80">
        <v>8.9336894850283537E-4</v>
      </c>
      <c r="E10" s="80">
        <v>1.091966627523815E-3</v>
      </c>
      <c r="F10" s="80">
        <v>4.0628253459116246E-4</v>
      </c>
      <c r="G10" s="80">
        <v>4.4908647156840592E-4</v>
      </c>
      <c r="J10" s="35" t="s">
        <v>265</v>
      </c>
      <c r="K10" s="92">
        <v>6</v>
      </c>
    </row>
    <row r="11" spans="1:12" ht="15" thickBot="1" x14ac:dyDescent="0.25">
      <c r="A11" s="42" t="s">
        <v>99</v>
      </c>
      <c r="B11" s="48">
        <v>0</v>
      </c>
      <c r="C11" s="81">
        <v>1187.6237805561314</v>
      </c>
      <c r="D11" s="81">
        <v>649.73404541015623</v>
      </c>
      <c r="E11" s="48">
        <v>0</v>
      </c>
      <c r="F11" s="81">
        <v>997.56803133245353</v>
      </c>
      <c r="G11" s="81">
        <v>590.1109741210937</v>
      </c>
    </row>
    <row r="12" spans="1:12" ht="15.75" thickBot="1" x14ac:dyDescent="0.3">
      <c r="A12" s="47" t="s">
        <v>100</v>
      </c>
      <c r="B12" s="48">
        <v>0</v>
      </c>
      <c r="C12" s="81">
        <v>543.28347161675549</v>
      </c>
      <c r="D12" s="81">
        <v>649.73404541015623</v>
      </c>
      <c r="E12" s="48">
        <v>0</v>
      </c>
      <c r="F12" s="81">
        <v>514.69703317787162</v>
      </c>
      <c r="G12" s="81">
        <v>590.1109741210937</v>
      </c>
      <c r="J12" s="181" t="s">
        <v>271</v>
      </c>
      <c r="K12" s="182"/>
      <c r="L12" s="183"/>
    </row>
    <row r="13" spans="1:12" x14ac:dyDescent="0.2">
      <c r="A13" s="47" t="s">
        <v>101</v>
      </c>
      <c r="B13" s="48">
        <v>0</v>
      </c>
      <c r="C13" s="81">
        <v>575.65316820763201</v>
      </c>
      <c r="D13" s="81">
        <v>649.73404541015623</v>
      </c>
      <c r="E13" s="48">
        <v>0</v>
      </c>
      <c r="F13" s="81">
        <v>534.30325035841167</v>
      </c>
      <c r="G13" s="81">
        <v>590.1109741210937</v>
      </c>
      <c r="J13" s="42"/>
      <c r="K13" s="43" t="s">
        <v>58</v>
      </c>
      <c r="L13" s="44" t="s">
        <v>59</v>
      </c>
    </row>
    <row r="14" spans="1:12" x14ac:dyDescent="0.2">
      <c r="A14" s="47" t="s">
        <v>102</v>
      </c>
      <c r="B14" s="48">
        <v>0</v>
      </c>
      <c r="C14" s="81">
        <v>525.25796407289215</v>
      </c>
      <c r="D14" s="81">
        <v>649.73404541015623</v>
      </c>
      <c r="E14" s="48">
        <v>0</v>
      </c>
      <c r="F14" s="81">
        <v>483.45931787351725</v>
      </c>
      <c r="G14" s="81">
        <v>590.1109741210937</v>
      </c>
      <c r="J14" s="47" t="s">
        <v>183</v>
      </c>
      <c r="K14" s="48" t="str">
        <f>CONCATENATE(משאיות!D9,משאיות!F9)</f>
        <v/>
      </c>
      <c r="L14" s="49" t="e">
        <f>VLOOKUP(K14,J$5:K$10,2,FALSE)</f>
        <v>#N/A</v>
      </c>
    </row>
    <row r="15" spans="1:12" x14ac:dyDescent="0.2">
      <c r="A15" s="47" t="s">
        <v>103</v>
      </c>
      <c r="B15" s="48">
        <v>0</v>
      </c>
      <c r="C15" s="81">
        <v>568.13430460870575</v>
      </c>
      <c r="D15" s="81">
        <v>0</v>
      </c>
      <c r="E15" s="48">
        <v>0</v>
      </c>
      <c r="F15" s="81">
        <v>512.05822599309715</v>
      </c>
      <c r="G15" s="81">
        <v>0</v>
      </c>
      <c r="J15" s="47" t="s">
        <v>184</v>
      </c>
      <c r="K15" s="48" t="str">
        <f>CONCATENATE(משאיות!D10,משאיות!F10)</f>
        <v/>
      </c>
      <c r="L15" s="49" t="e">
        <f t="shared" ref="L15:L23" si="0">VLOOKUP(K15,J$5:K$10,2,FALSE)</f>
        <v>#N/A</v>
      </c>
    </row>
    <row r="16" spans="1:12" x14ac:dyDescent="0.2">
      <c r="A16" s="47" t="s">
        <v>104</v>
      </c>
      <c r="B16" s="48">
        <v>0</v>
      </c>
      <c r="C16" s="48">
        <v>0</v>
      </c>
      <c r="D16" s="48">
        <v>0</v>
      </c>
      <c r="E16" s="48">
        <v>0</v>
      </c>
      <c r="F16" s="48">
        <v>0</v>
      </c>
      <c r="G16" s="49">
        <v>0</v>
      </c>
      <c r="J16" s="47" t="s">
        <v>185</v>
      </c>
      <c r="K16" s="48" t="str">
        <f>CONCATENATE(משאיות!D11,משאיות!F11)</f>
        <v/>
      </c>
      <c r="L16" s="49" t="e">
        <f t="shared" si="0"/>
        <v>#N/A</v>
      </c>
    </row>
    <row r="17" spans="1:15" ht="15" thickBot="1" x14ac:dyDescent="0.25">
      <c r="A17" s="50" t="s">
        <v>98</v>
      </c>
      <c r="B17" s="81">
        <v>429.23399999999998</v>
      </c>
      <c r="C17" s="81">
        <v>733.4321177804768</v>
      </c>
      <c r="D17" s="81"/>
      <c r="E17" s="81">
        <v>324.13900000000007</v>
      </c>
      <c r="F17" s="81">
        <v>652.29340632397316</v>
      </c>
      <c r="G17" s="81"/>
      <c r="J17" s="47" t="s">
        <v>186</v>
      </c>
      <c r="K17" s="48" t="str">
        <f>CONCATENATE(משאיות!D12,משאיות!F12)</f>
        <v/>
      </c>
      <c r="L17" s="49" t="e">
        <f t="shared" si="0"/>
        <v>#N/A</v>
      </c>
    </row>
    <row r="18" spans="1:15" x14ac:dyDescent="0.2">
      <c r="A18" s="42" t="s">
        <v>44</v>
      </c>
      <c r="B18" s="48">
        <v>0</v>
      </c>
      <c r="C18" s="82">
        <v>1.4838437600430407</v>
      </c>
      <c r="D18" s="82">
        <v>1.0736981438985431</v>
      </c>
      <c r="E18" s="48">
        <v>0</v>
      </c>
      <c r="F18" s="82">
        <v>1.2480529601984127</v>
      </c>
      <c r="G18" s="82">
        <v>0.86259730363428877</v>
      </c>
      <c r="J18" s="47" t="s">
        <v>187</v>
      </c>
      <c r="K18" s="48" t="str">
        <f>CONCATENATE(משאיות!D13,משאיות!F13)</f>
        <v/>
      </c>
      <c r="L18" s="49" t="e">
        <f t="shared" si="0"/>
        <v>#N/A</v>
      </c>
    </row>
    <row r="19" spans="1:15" x14ac:dyDescent="0.2">
      <c r="A19" s="47" t="s">
        <v>45</v>
      </c>
      <c r="B19" s="48">
        <v>0</v>
      </c>
      <c r="C19" s="82">
        <v>1.0568142485537768</v>
      </c>
      <c r="D19" s="82">
        <v>1.0736981438985431</v>
      </c>
      <c r="E19" s="48">
        <v>0</v>
      </c>
      <c r="F19" s="82">
        <v>1.0525581879552761</v>
      </c>
      <c r="G19" s="82">
        <v>0.86259730363428877</v>
      </c>
      <c r="J19" s="47" t="s">
        <v>188</v>
      </c>
      <c r="K19" s="48" t="str">
        <f>CONCATENATE(משאיות!D14,משאיות!F14)</f>
        <v/>
      </c>
      <c r="L19" s="49" t="e">
        <f t="shared" si="0"/>
        <v>#N/A</v>
      </c>
    </row>
    <row r="20" spans="1:15" x14ac:dyDescent="0.2">
      <c r="A20" s="47" t="s">
        <v>46</v>
      </c>
      <c r="B20" s="48">
        <v>0</v>
      </c>
      <c r="C20" s="82">
        <v>1.2024983398911617</v>
      </c>
      <c r="D20" s="82">
        <v>0.11034052351416121</v>
      </c>
      <c r="E20" s="48">
        <v>0</v>
      </c>
      <c r="F20" s="82">
        <v>1.0039868618563224</v>
      </c>
      <c r="G20" s="82">
        <v>8.8646360665948831E-2</v>
      </c>
      <c r="H20" s="83" t="s">
        <v>193</v>
      </c>
      <c r="J20" s="47" t="s">
        <v>189</v>
      </c>
      <c r="K20" s="48" t="str">
        <f>CONCATENATE(משאיות!D15,משאיות!F15)</f>
        <v/>
      </c>
      <c r="L20" s="49" t="e">
        <f t="shared" si="0"/>
        <v>#N/A</v>
      </c>
    </row>
    <row r="21" spans="1:15" x14ac:dyDescent="0.2">
      <c r="A21" s="47" t="s">
        <v>47</v>
      </c>
      <c r="B21" s="48">
        <v>0</v>
      </c>
      <c r="C21" s="82">
        <v>8.2288439973490723E-2</v>
      </c>
      <c r="D21" s="82">
        <v>0.11034052351416121</v>
      </c>
      <c r="E21" s="48">
        <v>0</v>
      </c>
      <c r="F21" s="82">
        <v>6.2103394711413296E-2</v>
      </c>
      <c r="G21" s="82">
        <v>8.8646360665948831E-2</v>
      </c>
      <c r="J21" s="47" t="s">
        <v>190</v>
      </c>
      <c r="K21" s="48" t="str">
        <f>CONCATENATE(משאיות!D16,משאיות!F16)</f>
        <v/>
      </c>
      <c r="L21" s="49" t="e">
        <f t="shared" si="0"/>
        <v>#N/A</v>
      </c>
    </row>
    <row r="22" spans="1:15" x14ac:dyDescent="0.2">
      <c r="A22" s="47" t="s">
        <v>48</v>
      </c>
      <c r="B22" s="48">
        <v>0</v>
      </c>
      <c r="C22" s="82">
        <v>8.8681603972860984E-2</v>
      </c>
      <c r="D22" s="82">
        <v>9.904894232749939E-2</v>
      </c>
      <c r="E22" s="48">
        <v>0</v>
      </c>
      <c r="F22" s="82">
        <v>6.6265061572311226E-2</v>
      </c>
      <c r="G22" s="82">
        <v>7.8018218278884888E-2</v>
      </c>
      <c r="J22" s="47" t="s">
        <v>191</v>
      </c>
      <c r="K22" s="48" t="str">
        <f>CONCATENATE(משאיות!D17,משאיות!F17)</f>
        <v/>
      </c>
      <c r="L22" s="49" t="e">
        <f t="shared" si="0"/>
        <v>#N/A</v>
      </c>
    </row>
    <row r="23" spans="1:15" ht="15" thickBot="1" x14ac:dyDescent="0.25">
      <c r="A23" s="47" t="s">
        <v>49</v>
      </c>
      <c r="B23" s="48">
        <v>0</v>
      </c>
      <c r="C23" s="48">
        <v>0</v>
      </c>
      <c r="D23" s="48">
        <v>0</v>
      </c>
      <c r="E23" s="48">
        <v>0</v>
      </c>
      <c r="F23" s="48">
        <v>0</v>
      </c>
      <c r="G23" s="49">
        <v>0</v>
      </c>
      <c r="J23" s="50" t="s">
        <v>192</v>
      </c>
      <c r="K23" s="101" t="str">
        <f>CONCATENATE(משאיות!D18,משאיות!F18)</f>
        <v/>
      </c>
      <c r="L23" s="97" t="e">
        <f t="shared" si="0"/>
        <v>#N/A</v>
      </c>
    </row>
    <row r="24" spans="1:15" ht="15" thickBot="1" x14ac:dyDescent="0.25">
      <c r="A24" s="50" t="s">
        <v>43</v>
      </c>
      <c r="B24" s="82">
        <v>1.8438005297758098</v>
      </c>
      <c r="C24" s="82">
        <v>2.4921628070737576</v>
      </c>
      <c r="D24" s="82">
        <v>1.0736981438985431</v>
      </c>
      <c r="E24" s="82">
        <v>1.5631844225670646</v>
      </c>
      <c r="F24" s="82">
        <v>2.0209565475486402</v>
      </c>
      <c r="G24" s="82">
        <v>0.86259730363428877</v>
      </c>
    </row>
    <row r="25" spans="1:15" x14ac:dyDescent="0.2">
      <c r="A25" s="42" t="s">
        <v>85</v>
      </c>
      <c r="B25" s="48">
        <v>0</v>
      </c>
      <c r="C25" s="82">
        <v>0.45291314234513069</v>
      </c>
      <c r="D25" s="82">
        <v>0.31144116487176743</v>
      </c>
      <c r="E25" s="48">
        <v>0</v>
      </c>
      <c r="F25" s="82">
        <v>0.32166210159180547</v>
      </c>
      <c r="G25" s="82">
        <v>0.2248494279613025</v>
      </c>
    </row>
    <row r="26" spans="1:15" ht="15.75" thickBot="1" x14ac:dyDescent="0.3">
      <c r="A26" s="47" t="s">
        <v>86</v>
      </c>
      <c r="B26" s="48">
        <v>0</v>
      </c>
      <c r="C26" s="82">
        <v>0.25602227676152256</v>
      </c>
      <c r="D26" s="82">
        <v>0.31144116487176698</v>
      </c>
      <c r="E26" s="48">
        <v>0</v>
      </c>
      <c r="F26" s="82">
        <v>0.1735882196162985</v>
      </c>
      <c r="G26" s="82">
        <v>0.2248494279613025</v>
      </c>
      <c r="J26" s="185" t="s">
        <v>195</v>
      </c>
      <c r="K26" s="185"/>
      <c r="L26" s="185"/>
      <c r="M26" s="185"/>
      <c r="N26" s="185"/>
      <c r="O26" s="188"/>
    </row>
    <row r="27" spans="1:15" ht="15" x14ac:dyDescent="0.25">
      <c r="A27" s="47" t="s">
        <v>87</v>
      </c>
      <c r="B27" s="48">
        <v>0</v>
      </c>
      <c r="C27" s="82">
        <v>0.22750133036051112</v>
      </c>
      <c r="D27" s="82">
        <v>7.9073520696850863E-2</v>
      </c>
      <c r="E27" s="48">
        <v>0</v>
      </c>
      <c r="F27" s="82">
        <v>0.15229503492929275</v>
      </c>
      <c r="G27" s="82">
        <v>5.7088265723369946E-2</v>
      </c>
      <c r="J27" s="98" t="s">
        <v>194</v>
      </c>
      <c r="K27" s="43"/>
      <c r="L27" s="43"/>
      <c r="M27" s="99" t="s">
        <v>197</v>
      </c>
      <c r="N27" s="44"/>
      <c r="O27" s="102"/>
    </row>
    <row r="28" spans="1:15" x14ac:dyDescent="0.2">
      <c r="A28" s="47" t="s">
        <v>88</v>
      </c>
      <c r="B28" s="48">
        <v>0</v>
      </c>
      <c r="C28" s="82">
        <v>1.0772708118836993E-2</v>
      </c>
      <c r="D28" s="82">
        <v>7.9073520696850863E-2</v>
      </c>
      <c r="E28" s="48">
        <v>0</v>
      </c>
      <c r="F28" s="82">
        <v>7.1788010215890659E-3</v>
      </c>
      <c r="G28" s="82">
        <v>5.7088265723369946E-2</v>
      </c>
      <c r="J28" s="47" t="s">
        <v>60</v>
      </c>
      <c r="K28" s="48" t="s">
        <v>61</v>
      </c>
      <c r="L28" s="48" t="s">
        <v>272</v>
      </c>
      <c r="M28" s="48" t="s">
        <v>60</v>
      </c>
      <c r="N28" s="49" t="s">
        <v>61</v>
      </c>
      <c r="O28" s="102" t="s">
        <v>272</v>
      </c>
    </row>
    <row r="29" spans="1:15" x14ac:dyDescent="0.2">
      <c r="A29" s="47" t="s">
        <v>89</v>
      </c>
      <c r="B29" s="48">
        <v>0</v>
      </c>
      <c r="C29" s="82">
        <v>1.1643387360014893E-2</v>
      </c>
      <c r="D29" s="82">
        <v>7.9662226140499101E-2</v>
      </c>
      <c r="E29" s="48">
        <v>0</v>
      </c>
      <c r="F29" s="82">
        <v>7.8248164078177345E-3</v>
      </c>
      <c r="G29" s="82">
        <v>5.7208940386772156E-2</v>
      </c>
      <c r="J29" s="47" t="s">
        <v>31</v>
      </c>
      <c r="K29" s="48" t="str">
        <f>CONCATENATE(J29,משאיות!C$9)</f>
        <v>BEN</v>
      </c>
      <c r="L29" s="48">
        <f>IFERROR(VLOOKUP(K29,$A$3:$G$45,$L$14,FALSE)*(משאיות!$H$9*0.001),0)</f>
        <v>0</v>
      </c>
      <c r="M29" s="48" t="s">
        <v>31</v>
      </c>
      <c r="N29" s="49" t="str">
        <f>CONCATENATE(M29,משאיות!C$10)</f>
        <v>BEN</v>
      </c>
      <c r="O29" s="102">
        <f>IFERROR(VLOOKUP(N29,$A$3:$G$45,$L$15,FALSE)*(משאיות!$H$10*0.001),0)</f>
        <v>0</v>
      </c>
    </row>
    <row r="30" spans="1:15" x14ac:dyDescent="0.2">
      <c r="A30" s="47" t="s">
        <v>90</v>
      </c>
      <c r="B30" s="48">
        <v>0</v>
      </c>
      <c r="C30" s="48">
        <v>0</v>
      </c>
      <c r="D30" s="48">
        <v>0</v>
      </c>
      <c r="E30" s="48">
        <v>0</v>
      </c>
      <c r="F30" s="48">
        <v>0</v>
      </c>
      <c r="G30" s="49">
        <v>0</v>
      </c>
      <c r="J30" s="47" t="s">
        <v>3</v>
      </c>
      <c r="K30" s="48" t="str">
        <f>CONCATENATE(J30,משאיות!C$9)</f>
        <v>CO2</v>
      </c>
      <c r="L30" s="48">
        <f>IFERROR(VLOOKUP(K30,$A$3:$G$45,$L$14,FALSE)*(משאיות!$H$9*0.001),0)</f>
        <v>0</v>
      </c>
      <c r="M30" s="48" t="s">
        <v>3</v>
      </c>
      <c r="N30" s="49" t="str">
        <f>CONCATENATE(M30,משאיות!C$10)</f>
        <v>CO2</v>
      </c>
      <c r="O30" s="102">
        <f>IFERROR(VLOOKUP(N30,$A$3:$G$45,$L$15,FALSE)*(משאיות!$H$10*0.001),0)</f>
        <v>0</v>
      </c>
    </row>
    <row r="31" spans="1:15" ht="15" thickBot="1" x14ac:dyDescent="0.25">
      <c r="A31" s="50" t="s">
        <v>84</v>
      </c>
      <c r="B31" s="82">
        <v>1.023071650038553</v>
      </c>
      <c r="C31" s="82">
        <v>0.88311543100246848</v>
      </c>
      <c r="D31" s="82">
        <v>0.31144116487176743</v>
      </c>
      <c r="E31" s="82">
        <v>0.60829813640089414</v>
      </c>
      <c r="F31" s="82">
        <v>0.58444874980379402</v>
      </c>
      <c r="G31" s="82">
        <v>0.2248494279613025</v>
      </c>
      <c r="J31" s="47" t="s">
        <v>2</v>
      </c>
      <c r="K31" s="48" t="str">
        <f>CONCATENATE(J31,משאיות!C$9)</f>
        <v>CO</v>
      </c>
      <c r="L31" s="48">
        <f>IFERROR(VLOOKUP(K31,$A$3:$G$45,$L$14,FALSE)*(משאיות!$H$9*0.001),0)</f>
        <v>0</v>
      </c>
      <c r="M31" s="48" t="s">
        <v>2</v>
      </c>
      <c r="N31" s="49" t="str">
        <f>CONCATENATE(M31,משאיות!C$10)</f>
        <v>CO</v>
      </c>
      <c r="O31" s="102">
        <f>IFERROR(VLOOKUP(N31,$A$3:$G$45,$L$15,FALSE)*(משאיות!$H$10*0.001),0)</f>
        <v>0</v>
      </c>
    </row>
    <row r="32" spans="1:15" x14ac:dyDescent="0.2">
      <c r="A32" s="42" t="s">
        <v>51</v>
      </c>
      <c r="B32" s="48">
        <v>0</v>
      </c>
      <c r="C32" s="82">
        <v>6.7832423212099719</v>
      </c>
      <c r="D32" s="82">
        <v>0.86384367090217284</v>
      </c>
      <c r="E32" s="48">
        <v>0</v>
      </c>
      <c r="F32" s="82">
        <v>5.8080200881424275</v>
      </c>
      <c r="G32" s="82">
        <v>0.71635281668391926</v>
      </c>
      <c r="J32" s="47" t="s">
        <v>4</v>
      </c>
      <c r="K32" s="48" t="str">
        <f>CONCATENATE(J32,משאיות!C$9)</f>
        <v>HC</v>
      </c>
      <c r="L32" s="48">
        <f>IFERROR(VLOOKUP(K32,$A$3:$G$45,$L$14,FALSE)*(משאיות!$H$9*0.001),0)</f>
        <v>0</v>
      </c>
      <c r="M32" s="48" t="s">
        <v>4</v>
      </c>
      <c r="N32" s="49" t="str">
        <f>CONCATENATE(M32,משאיות!C$10)</f>
        <v>HC</v>
      </c>
      <c r="O32" s="102">
        <f>IFERROR(VLOOKUP(N32,$A$3:$G$45,$L$15,FALSE)*(משאיות!$H$10*0.001),0)</f>
        <v>0</v>
      </c>
    </row>
    <row r="33" spans="1:15" x14ac:dyDescent="0.2">
      <c r="A33" s="47" t="s">
        <v>52</v>
      </c>
      <c r="B33" s="48">
        <v>0</v>
      </c>
      <c r="C33" s="82">
        <v>6.2060840832463731</v>
      </c>
      <c r="D33" s="82">
        <v>0.86384367090217284</v>
      </c>
      <c r="E33" s="48">
        <v>0</v>
      </c>
      <c r="F33" s="82">
        <v>5.5061181009079423</v>
      </c>
      <c r="G33" s="82">
        <v>0.71635281668391926</v>
      </c>
      <c r="J33" s="47" t="s">
        <v>30</v>
      </c>
      <c r="K33" s="48" t="str">
        <f>CONCATENATE(J33,משאיות!C$9)</f>
        <v>NOX</v>
      </c>
      <c r="L33" s="48">
        <f>IFERROR(VLOOKUP(K33,$A$3:$G$45,$L$14,FALSE)*(משאיות!$H$9*0.001),0)</f>
        <v>0</v>
      </c>
      <c r="M33" s="48" t="s">
        <v>30</v>
      </c>
      <c r="N33" s="49" t="str">
        <f>CONCATENATE(M33,משאיות!C$10)</f>
        <v>NOX</v>
      </c>
      <c r="O33" s="102">
        <f>IFERROR(VLOOKUP(N33,$A$3:$G$45,$L$15,FALSE)*(משאיות!$H$10*0.001),0)</f>
        <v>0</v>
      </c>
    </row>
    <row r="34" spans="1:15" x14ac:dyDescent="0.2">
      <c r="A34" s="47" t="s">
        <v>53</v>
      </c>
      <c r="B34" s="48">
        <v>0</v>
      </c>
      <c r="C34" s="82">
        <v>4.9741405462855024</v>
      </c>
      <c r="D34" s="82">
        <v>0.43192183545108642</v>
      </c>
      <c r="E34" s="48">
        <v>0</v>
      </c>
      <c r="F34" s="82">
        <v>4.2704037730928421</v>
      </c>
      <c r="G34" s="82">
        <v>0.35817640834195963</v>
      </c>
      <c r="J34" s="47" t="s">
        <v>5</v>
      </c>
      <c r="K34" s="48" t="str">
        <f>CONCATENATE(J34,משאיות!C$9)</f>
        <v>PM</v>
      </c>
      <c r="L34" s="48">
        <f>IFERROR(VLOOKUP(K34,$A$3:$G$45,$L$14,FALSE)*(משאיות!$H$9*0.001),0)</f>
        <v>0</v>
      </c>
      <c r="M34" s="48" t="s">
        <v>5</v>
      </c>
      <c r="N34" s="49" t="str">
        <f>CONCATENATE(M34,משאיות!C$10)</f>
        <v>PM</v>
      </c>
      <c r="O34" s="102">
        <f>IFERROR(VLOOKUP(N34,$A$3:$G$45,$L$15,FALSE)*(משאיות!$H$10*0.001),0)</f>
        <v>0</v>
      </c>
    </row>
    <row r="35" spans="1:15" x14ac:dyDescent="0.2">
      <c r="A35" s="47" t="s">
        <v>54</v>
      </c>
      <c r="B35" s="48">
        <v>0</v>
      </c>
      <c r="C35" s="82">
        <v>2.9898809275226732</v>
      </c>
      <c r="D35" s="82">
        <v>0.43192183545108642</v>
      </c>
      <c r="E35" s="48">
        <v>0</v>
      </c>
      <c r="F35" s="82">
        <v>2.6851278492189872</v>
      </c>
      <c r="G35" s="82">
        <v>0.35817640834195963</v>
      </c>
      <c r="J35" s="47"/>
      <c r="K35" s="48"/>
      <c r="L35" s="48"/>
      <c r="M35" s="48"/>
      <c r="N35" s="49"/>
      <c r="O35" s="102"/>
    </row>
    <row r="36" spans="1:15" ht="15" x14ac:dyDescent="0.25">
      <c r="A36" s="47" t="s">
        <v>55</v>
      </c>
      <c r="B36" s="48">
        <v>0</v>
      </c>
      <c r="C36" s="82">
        <v>1.8587446992355448</v>
      </c>
      <c r="D36" s="82">
        <v>0.40525895357131958</v>
      </c>
      <c r="E36" s="48">
        <v>0</v>
      </c>
      <c r="F36" s="82">
        <v>1.6390655466313202</v>
      </c>
      <c r="G36" s="82">
        <v>0.34313094615936279</v>
      </c>
      <c r="J36" s="100" t="s">
        <v>198</v>
      </c>
      <c r="K36" s="48"/>
      <c r="L36" s="48"/>
      <c r="M36" s="84" t="s">
        <v>199</v>
      </c>
      <c r="N36" s="49"/>
      <c r="O36" s="102"/>
    </row>
    <row r="37" spans="1:15" x14ac:dyDescent="0.2">
      <c r="A37" s="47" t="s">
        <v>56</v>
      </c>
      <c r="B37" s="48">
        <v>0</v>
      </c>
      <c r="C37" s="48">
        <v>0</v>
      </c>
      <c r="D37" s="48">
        <v>0</v>
      </c>
      <c r="E37" s="48">
        <v>0</v>
      </c>
      <c r="F37" s="48">
        <v>0</v>
      </c>
      <c r="G37" s="49">
        <v>0</v>
      </c>
      <c r="J37" s="47" t="s">
        <v>60</v>
      </c>
      <c r="K37" s="48" t="s">
        <v>61</v>
      </c>
      <c r="L37" s="48" t="s">
        <v>272</v>
      </c>
      <c r="M37" s="48" t="s">
        <v>60</v>
      </c>
      <c r="N37" s="49" t="s">
        <v>61</v>
      </c>
      <c r="O37" s="102" t="s">
        <v>272</v>
      </c>
    </row>
    <row r="38" spans="1:15" ht="15" thickBot="1" x14ac:dyDescent="0.25">
      <c r="A38" s="50" t="s">
        <v>50</v>
      </c>
      <c r="B38" s="82">
        <v>4.42494518083386</v>
      </c>
      <c r="C38" s="82">
        <v>10.61247302154732</v>
      </c>
      <c r="D38" s="82">
        <v>0.86384367090217284</v>
      </c>
      <c r="E38" s="82">
        <v>5.2519332396233427</v>
      </c>
      <c r="F38" s="82">
        <v>9.4814347053396126</v>
      </c>
      <c r="G38" s="82">
        <v>0.71635281668391926</v>
      </c>
      <c r="J38" s="47" t="s">
        <v>31</v>
      </c>
      <c r="K38" s="48" t="str">
        <f>CONCATENATE(J38,משאיות!C$11)</f>
        <v>BEN</v>
      </c>
      <c r="L38" s="48">
        <f>IFERROR(VLOOKUP(K38,$A$3:$G$45,$L$16,FALSE)*(משאיות!$H$11*0.001),0)</f>
        <v>0</v>
      </c>
      <c r="M38" s="48" t="s">
        <v>31</v>
      </c>
      <c r="N38" s="49" t="str">
        <f>CONCATENATE(M38,משאיות!C$12)</f>
        <v>BEN</v>
      </c>
      <c r="O38" s="102">
        <f>IFERROR(VLOOKUP(N38,$A$3:$G$45,$L$17,FALSE)*(משאיות!$H$12*0.001),0)</f>
        <v>0</v>
      </c>
    </row>
    <row r="39" spans="1:15" x14ac:dyDescent="0.2">
      <c r="A39" s="42" t="s">
        <v>78</v>
      </c>
      <c r="B39" s="48">
        <v>0</v>
      </c>
      <c r="C39" s="80">
        <v>0.27244318124747108</v>
      </c>
      <c r="D39" s="80">
        <v>8.4785886108875268E-3</v>
      </c>
      <c r="E39" s="48">
        <v>0</v>
      </c>
      <c r="F39" s="80">
        <v>0.21561663413613255</v>
      </c>
      <c r="G39" s="80">
        <v>6.9174314849078655E-3</v>
      </c>
      <c r="J39" s="47" t="s">
        <v>3</v>
      </c>
      <c r="K39" s="48" t="str">
        <f>CONCATENATE(J39,משאיות!C$11)</f>
        <v>CO2</v>
      </c>
      <c r="L39" s="48">
        <f>IFERROR(VLOOKUP(K39,$A$3:$G$45,$L$16,FALSE)*(משאיות!$H$11*0.001),0)</f>
        <v>0</v>
      </c>
      <c r="M39" s="48" t="s">
        <v>3</v>
      </c>
      <c r="N39" s="49" t="str">
        <f>CONCATENATE(M39,משאיות!C$12)</f>
        <v>CO2</v>
      </c>
      <c r="O39" s="102">
        <f>IFERROR(VLOOKUP(N39,$A$3:$G$45,$L$17,FALSE)*(משאיות!$H$12*0.001),0)</f>
        <v>0</v>
      </c>
    </row>
    <row r="40" spans="1:15" x14ac:dyDescent="0.2">
      <c r="A40" s="47" t="s">
        <v>79</v>
      </c>
      <c r="B40" s="48">
        <v>0</v>
      </c>
      <c r="C40" s="80">
        <v>0.1087858570603276</v>
      </c>
      <c r="D40" s="80">
        <v>8.4785886108875268E-3</v>
      </c>
      <c r="E40" s="48">
        <v>0</v>
      </c>
      <c r="F40" s="80">
        <v>0.13264584594598205</v>
      </c>
      <c r="G40" s="80">
        <v>6.9174314849078655E-3</v>
      </c>
      <c r="J40" s="47" t="s">
        <v>2</v>
      </c>
      <c r="K40" s="48" t="str">
        <f>CONCATENATE(J40,משאיות!C$11)</f>
        <v>CO</v>
      </c>
      <c r="L40" s="48">
        <f>IFERROR(VLOOKUP(K40,$A$3:$G$45,$L$16,FALSE)*(משאיות!$H$11*0.001),0)</f>
        <v>0</v>
      </c>
      <c r="M40" s="48" t="s">
        <v>2</v>
      </c>
      <c r="N40" s="49" t="str">
        <f>CONCATENATE(M40,משאיות!C$12)</f>
        <v>CO</v>
      </c>
      <c r="O40" s="102">
        <f>IFERROR(VLOOKUP(N40,$A$3:$G$45,$L$17,FALSE)*(משאיות!$H$12*0.001),0)</f>
        <v>0</v>
      </c>
    </row>
    <row r="41" spans="1:15" x14ac:dyDescent="0.2">
      <c r="A41" s="47" t="s">
        <v>80</v>
      </c>
      <c r="B41" s="48">
        <v>0</v>
      </c>
      <c r="C41" s="80">
        <v>0.10303572145726131</v>
      </c>
      <c r="D41" s="80">
        <v>4.6572528779506685E-3</v>
      </c>
      <c r="E41" s="48">
        <v>0</v>
      </c>
      <c r="F41" s="80">
        <v>7.982173619732362E-2</v>
      </c>
      <c r="G41" s="80">
        <v>3.7997158244252203E-3</v>
      </c>
      <c r="J41" s="47" t="s">
        <v>4</v>
      </c>
      <c r="K41" s="48" t="str">
        <f>CONCATENATE(J41,משאיות!C$11)</f>
        <v>HC</v>
      </c>
      <c r="L41" s="48">
        <f>IFERROR(VLOOKUP(K41,$A$3:$G$45,$L$16,FALSE)*(משאיות!$H$11*0.001),0)</f>
        <v>0</v>
      </c>
      <c r="M41" s="48" t="s">
        <v>4</v>
      </c>
      <c r="N41" s="49" t="str">
        <f>CONCATENATE(M41,משאיות!C$12)</f>
        <v>HC</v>
      </c>
      <c r="O41" s="102">
        <f>IFERROR(VLOOKUP(N41,$A$3:$G$45,$L$17,FALSE)*(משאיות!$H$12*0.001),0)</f>
        <v>0</v>
      </c>
    </row>
    <row r="42" spans="1:15" x14ac:dyDescent="0.2">
      <c r="A42" s="47" t="s">
        <v>81</v>
      </c>
      <c r="B42" s="48">
        <v>0</v>
      </c>
      <c r="C42" s="80">
        <v>1.7395037807075311E-2</v>
      </c>
      <c r="D42" s="80">
        <v>4.6572528779506685E-3</v>
      </c>
      <c r="E42" s="48">
        <v>0</v>
      </c>
      <c r="F42" s="80">
        <v>1.2384608783862371E-2</v>
      </c>
      <c r="G42" s="80">
        <v>3.7997158244252203E-3</v>
      </c>
      <c r="J42" s="47" t="s">
        <v>30</v>
      </c>
      <c r="K42" s="48" t="str">
        <f>CONCATENATE(J42,משאיות!C$11)</f>
        <v>NOX</v>
      </c>
      <c r="L42" s="48">
        <f>IFERROR(VLOOKUP(K42,$A$3:$G$45,$L$16,FALSE)*(משאיות!$H$11*0.001),0)</f>
        <v>0</v>
      </c>
      <c r="M42" s="48" t="s">
        <v>30</v>
      </c>
      <c r="N42" s="49" t="str">
        <f>CONCATENATE(M42,משאיות!C$12)</f>
        <v>NOX</v>
      </c>
      <c r="O42" s="102">
        <f>IFERROR(VLOOKUP(N42,$A$3:$G$45,$L$17,FALSE)*(משאיות!$H$12*0.001),0)</f>
        <v>0</v>
      </c>
    </row>
    <row r="43" spans="1:15" x14ac:dyDescent="0.2">
      <c r="A43" s="47" t="s">
        <v>82</v>
      </c>
      <c r="B43" s="48">
        <v>0</v>
      </c>
      <c r="C43" s="80">
        <v>1.8743592029402754E-2</v>
      </c>
      <c r="D43" s="80">
        <v>4.5520514249801636E-3</v>
      </c>
      <c r="E43" s="48">
        <v>0</v>
      </c>
      <c r="F43" s="80">
        <v>1.3304368102025958E-2</v>
      </c>
      <c r="G43" s="80">
        <v>3.6510075442492962E-3</v>
      </c>
      <c r="J43" s="47" t="s">
        <v>5</v>
      </c>
      <c r="K43" s="48" t="str">
        <f>CONCATENATE(J43,משאיות!C$11)</f>
        <v>PM</v>
      </c>
      <c r="L43" s="48">
        <f>IFERROR(VLOOKUP(K43,$A$3:$G$45,$L$16,FALSE)*(משאיות!$H$11*0.001),0)</f>
        <v>0</v>
      </c>
      <c r="M43" s="48" t="s">
        <v>5</v>
      </c>
      <c r="N43" s="49" t="str">
        <f>CONCATENATE(M43,משאיות!C$12)</f>
        <v>PM</v>
      </c>
      <c r="O43" s="102">
        <f>IFERROR(VLOOKUP(N43,$A$3:$G$45,$L$17,FALSE)*(משאיות!$H$12*0.001),0)</f>
        <v>0</v>
      </c>
    </row>
    <row r="44" spans="1:15" x14ac:dyDescent="0.2">
      <c r="A44" s="47" t="s">
        <v>83</v>
      </c>
      <c r="B44" s="48">
        <v>0</v>
      </c>
      <c r="C44" s="48">
        <v>0</v>
      </c>
      <c r="D44" s="48">
        <v>0</v>
      </c>
      <c r="E44" s="48">
        <v>0</v>
      </c>
      <c r="F44" s="48">
        <v>0</v>
      </c>
      <c r="G44" s="49">
        <v>0</v>
      </c>
      <c r="J44" s="47"/>
      <c r="K44" s="48"/>
      <c r="L44" s="48"/>
      <c r="M44" s="48"/>
      <c r="N44" s="49"/>
      <c r="O44" s="102"/>
    </row>
    <row r="45" spans="1:15" ht="15.75" thickBot="1" x14ac:dyDescent="0.3">
      <c r="A45" s="50" t="s">
        <v>77</v>
      </c>
      <c r="B45" s="80">
        <v>0.31314975619316099</v>
      </c>
      <c r="C45" s="80">
        <v>0.43551831518504108</v>
      </c>
      <c r="D45" s="80">
        <v>8.4785886108875268E-3</v>
      </c>
      <c r="E45" s="80">
        <v>0.26456830501556394</v>
      </c>
      <c r="F45" s="80">
        <v>0.34645670538423401</v>
      </c>
      <c r="G45" s="80">
        <v>6.9174314849078655E-3</v>
      </c>
      <c r="J45" s="100" t="s">
        <v>204</v>
      </c>
      <c r="K45" s="48"/>
      <c r="L45" s="48"/>
      <c r="M45" s="84" t="s">
        <v>205</v>
      </c>
      <c r="N45" s="49"/>
      <c r="O45" s="102"/>
    </row>
    <row r="46" spans="1:15" x14ac:dyDescent="0.2">
      <c r="J46" s="47" t="s">
        <v>60</v>
      </c>
      <c r="K46" s="48" t="s">
        <v>61</v>
      </c>
      <c r="L46" s="48" t="s">
        <v>272</v>
      </c>
      <c r="M46" s="48" t="s">
        <v>60</v>
      </c>
      <c r="N46" s="49" t="s">
        <v>61</v>
      </c>
      <c r="O46" s="102" t="s">
        <v>272</v>
      </c>
    </row>
    <row r="47" spans="1:15" x14ac:dyDescent="0.2">
      <c r="J47" s="47" t="s">
        <v>31</v>
      </c>
      <c r="K47" s="48" t="str">
        <f>CONCATENATE(J47,משאיות!C$13)</f>
        <v>BEN</v>
      </c>
      <c r="L47" s="48">
        <f>IFERROR(VLOOKUP(K47,$A$3:$G$45,$L$18,FALSE)*(משאיות!$H$13*0.001),0)</f>
        <v>0</v>
      </c>
      <c r="M47" s="48" t="s">
        <v>31</v>
      </c>
      <c r="N47" s="49" t="str">
        <f>CONCATENATE(M47,משאיות!C$14)</f>
        <v>BEN</v>
      </c>
      <c r="O47" s="102">
        <f>IFERROR(VLOOKUP(N47,$A$3:$G$45,$L$19,FALSE)*(משאיות!$H$14*0.001),0)</f>
        <v>0</v>
      </c>
    </row>
    <row r="48" spans="1:15" x14ac:dyDescent="0.2">
      <c r="J48" s="47" t="s">
        <v>3</v>
      </c>
      <c r="K48" s="48" t="str">
        <f>CONCATENATE(J48,משאיות!C$13)</f>
        <v>CO2</v>
      </c>
      <c r="L48" s="48">
        <f>IFERROR(VLOOKUP(K48,$A$3:$G$45,$L$18,FALSE)*(משאיות!$H$13*0.001),0)</f>
        <v>0</v>
      </c>
      <c r="M48" s="48" t="s">
        <v>3</v>
      </c>
      <c r="N48" s="49" t="str">
        <f>CONCATENATE(M48,משאיות!C$14)</f>
        <v>CO2</v>
      </c>
      <c r="O48" s="102">
        <f>IFERROR(VLOOKUP(N48,$A$3:$G$45,$L$19,FALSE)*(משאיות!$H$14*0.001),0)</f>
        <v>0</v>
      </c>
    </row>
    <row r="49" spans="1:15" x14ac:dyDescent="0.2">
      <c r="J49" s="47" t="s">
        <v>2</v>
      </c>
      <c r="K49" s="48" t="str">
        <f>CONCATENATE(J49,משאיות!C$13)</f>
        <v>CO</v>
      </c>
      <c r="L49" s="48">
        <f>IFERROR(VLOOKUP(K49,$A$3:$G$45,$L$18,FALSE)*(משאיות!$H$13*0.001),0)</f>
        <v>0</v>
      </c>
      <c r="M49" s="48" t="s">
        <v>2</v>
      </c>
      <c r="N49" s="49" t="str">
        <f>CONCATENATE(M49,משאיות!C$14)</f>
        <v>CO</v>
      </c>
      <c r="O49" s="102">
        <f>IFERROR(VLOOKUP(N49,$A$3:$G$45,$L$19,FALSE)*(משאיות!$H$14*0.001),0)</f>
        <v>0</v>
      </c>
    </row>
    <row r="50" spans="1:15" x14ac:dyDescent="0.2">
      <c r="J50" s="47" t="s">
        <v>4</v>
      </c>
      <c r="K50" s="48" t="str">
        <f>CONCATENATE(J50,משאיות!C$13)</f>
        <v>HC</v>
      </c>
      <c r="L50" s="48">
        <f>IFERROR(VLOOKUP(K50,$A$3:$G$45,$L$18,FALSE)*(משאיות!$H$13*0.001),0)</f>
        <v>0</v>
      </c>
      <c r="M50" s="48" t="s">
        <v>4</v>
      </c>
      <c r="N50" s="49" t="str">
        <f>CONCATENATE(M50,משאיות!C$14)</f>
        <v>HC</v>
      </c>
      <c r="O50" s="102">
        <f>IFERROR(VLOOKUP(N50,$A$3:$G$45,$L$19,FALSE)*(משאיות!$H$14*0.001),0)</f>
        <v>0</v>
      </c>
    </row>
    <row r="51" spans="1:15" x14ac:dyDescent="0.2">
      <c r="J51" s="47" t="s">
        <v>30</v>
      </c>
      <c r="K51" s="48" t="str">
        <f>CONCATENATE(J51,משאיות!C$13)</f>
        <v>NOX</v>
      </c>
      <c r="L51" s="48">
        <f>IFERROR(VLOOKUP(K51,$A$3:$G$45,$L$18,FALSE)*(משאיות!$H$13*0.001),0)</f>
        <v>0</v>
      </c>
      <c r="M51" s="48" t="s">
        <v>30</v>
      </c>
      <c r="N51" s="49" t="str">
        <f>CONCATENATE(M51,משאיות!C$14)</f>
        <v>NOX</v>
      </c>
      <c r="O51" s="102">
        <f>IFERROR(VLOOKUP(N51,$A$3:$G$45,$L$19,FALSE)*(משאיות!$H$14*0.001),0)</f>
        <v>0</v>
      </c>
    </row>
    <row r="52" spans="1:15" x14ac:dyDescent="0.2">
      <c r="J52" s="47" t="s">
        <v>5</v>
      </c>
      <c r="K52" s="48" t="str">
        <f>CONCATENATE(J52,משאיות!C$13)</f>
        <v>PM</v>
      </c>
      <c r="L52" s="48">
        <f>IFERROR(VLOOKUP(K52,$A$3:$G$45,$L$18,FALSE)*(משאיות!$H$13*0.001),0)</f>
        <v>0</v>
      </c>
      <c r="M52" s="48" t="s">
        <v>5</v>
      </c>
      <c r="N52" s="49" t="str">
        <f>CONCATENATE(M52,משאיות!C$14)</f>
        <v>PM</v>
      </c>
      <c r="O52" s="102">
        <f>IFERROR(VLOOKUP(N52,$A$3:$G$45,$L$19,FALSE)*(משאיות!$H$14*0.001),0)</f>
        <v>0</v>
      </c>
    </row>
    <row r="53" spans="1:15" x14ac:dyDescent="0.2">
      <c r="J53" s="47"/>
      <c r="K53" s="48"/>
      <c r="L53" s="48"/>
      <c r="M53" s="48"/>
      <c r="N53" s="49"/>
      <c r="O53" s="102"/>
    </row>
    <row r="54" spans="1:15" ht="15" x14ac:dyDescent="0.25">
      <c r="J54" s="100" t="s">
        <v>203</v>
      </c>
      <c r="K54" s="48"/>
      <c r="L54" s="48"/>
      <c r="M54" s="84" t="s">
        <v>202</v>
      </c>
      <c r="N54" s="49"/>
      <c r="O54" s="102"/>
    </row>
    <row r="55" spans="1:15" x14ac:dyDescent="0.2">
      <c r="J55" s="47" t="s">
        <v>60</v>
      </c>
      <c r="K55" s="48" t="s">
        <v>61</v>
      </c>
      <c r="L55" s="48" t="s">
        <v>272</v>
      </c>
      <c r="M55" s="48" t="s">
        <v>60</v>
      </c>
      <c r="N55" s="49" t="s">
        <v>61</v>
      </c>
      <c r="O55" s="102" t="s">
        <v>272</v>
      </c>
    </row>
    <row r="56" spans="1:15" x14ac:dyDescent="0.2">
      <c r="J56" s="47" t="s">
        <v>31</v>
      </c>
      <c r="K56" s="48" t="str">
        <f>CONCATENATE(J56,משאיות!C$15)</f>
        <v>BEN</v>
      </c>
      <c r="L56" s="48">
        <f>IFERROR(VLOOKUP(K56,$A$3:$G$45,$L$20,FALSE)*(משאיות!$H$15*0.001),0)</f>
        <v>0</v>
      </c>
      <c r="M56" s="48" t="s">
        <v>31</v>
      </c>
      <c r="N56" s="49" t="str">
        <f>CONCATENATE(M56,משאיות!C$16)</f>
        <v>BEN</v>
      </c>
      <c r="O56" s="102">
        <f>IFERROR(VLOOKUP(N56,$A$3:$G$45,$L$21,FALSE)*(משאיות!$H$16*0.001),0)</f>
        <v>0</v>
      </c>
    </row>
    <row r="57" spans="1:15" x14ac:dyDescent="0.2">
      <c r="A57" s="29" t="s">
        <v>76</v>
      </c>
      <c r="B57" s="29" t="s">
        <v>15</v>
      </c>
      <c r="C57" s="29" t="s">
        <v>57</v>
      </c>
      <c r="J57" s="47" t="s">
        <v>3</v>
      </c>
      <c r="K57" s="48" t="str">
        <f>CONCATENATE(J57,משאיות!C$15)</f>
        <v>CO2</v>
      </c>
      <c r="L57" s="48">
        <f>IFERROR(VLOOKUP(K57,$A$3:$G$45,$L$20,FALSE)*(משאיות!$H$15*0.001),0)</f>
        <v>0</v>
      </c>
      <c r="M57" s="48" t="s">
        <v>3</v>
      </c>
      <c r="N57" s="49" t="str">
        <f>CONCATENATE(M57,משאיות!C$16)</f>
        <v>CO2</v>
      </c>
      <c r="O57" s="102">
        <f>IFERROR(VLOOKUP(N57,$A$3:$G$45,$L$21,FALSE)*(משאיות!$H$16*0.001),0)</f>
        <v>0</v>
      </c>
    </row>
    <row r="58" spans="1:15" x14ac:dyDescent="0.2">
      <c r="A58" s="83" t="s">
        <v>32</v>
      </c>
      <c r="B58" s="86" t="s">
        <v>267</v>
      </c>
      <c r="C58" s="83">
        <v>50</v>
      </c>
      <c r="J58" s="47" t="s">
        <v>2</v>
      </c>
      <c r="K58" s="48" t="str">
        <f>CONCATENATE(J58,משאיות!C$15)</f>
        <v>CO</v>
      </c>
      <c r="L58" s="48">
        <f>IFERROR(VLOOKUP(K58,$A$3:$G$45,$L$20,FALSE)*(משאיות!$H$15*0.001),0)</f>
        <v>0</v>
      </c>
      <c r="M58" s="48" t="s">
        <v>2</v>
      </c>
      <c r="N58" s="49" t="str">
        <f>CONCATENATE(M58,משאיות!C$16)</f>
        <v>CO</v>
      </c>
      <c r="O58" s="102">
        <f>IFERROR(VLOOKUP(N58,$A$3:$G$45,$L$21,FALSE)*(משאיות!$H$16*0.001),0)</f>
        <v>0</v>
      </c>
    </row>
    <row r="59" spans="1:15" x14ac:dyDescent="0.2">
      <c r="A59" s="29" t="s">
        <v>17</v>
      </c>
      <c r="B59" s="86" t="s">
        <v>268</v>
      </c>
      <c r="C59" s="83">
        <v>90</v>
      </c>
      <c r="J59" s="47" t="s">
        <v>4</v>
      </c>
      <c r="K59" s="48" t="str">
        <f>CONCATENATE(J59,משאיות!C$15)</f>
        <v>HC</v>
      </c>
      <c r="L59" s="48">
        <f>IFERROR(VLOOKUP(K59,$A$3:$G$45,$L$20,FALSE)*(משאיות!$H$15*0.001),0)</f>
        <v>0</v>
      </c>
      <c r="M59" s="48" t="s">
        <v>4</v>
      </c>
      <c r="N59" s="49" t="str">
        <f>CONCATENATE(M59,משאיות!C$16)</f>
        <v>HC</v>
      </c>
      <c r="O59" s="102">
        <f>IFERROR(VLOOKUP(N59,$A$3:$G$45,$L$21,FALSE)*(משאיות!$H$16*0.001),0)</f>
        <v>0</v>
      </c>
    </row>
    <row r="60" spans="1:15" x14ac:dyDescent="0.2">
      <c r="A60" s="29" t="s">
        <v>18</v>
      </c>
      <c r="B60" s="31" t="s">
        <v>269</v>
      </c>
      <c r="C60" s="29"/>
      <c r="J60" s="47" t="s">
        <v>30</v>
      </c>
      <c r="K60" s="48" t="str">
        <f>CONCATENATE(J60,משאיות!C$15)</f>
        <v>NOX</v>
      </c>
      <c r="L60" s="48">
        <f>IFERROR(VLOOKUP(K60,$A$3:$G$45,$L$20,FALSE)*(משאיות!$H$15*0.001),0)</f>
        <v>0</v>
      </c>
      <c r="M60" s="48" t="s">
        <v>30</v>
      </c>
      <c r="N60" s="49" t="str">
        <f>CONCATENATE(M60,משאיות!C$16)</f>
        <v>NOX</v>
      </c>
      <c r="O60" s="102">
        <f>IFERROR(VLOOKUP(N60,$A$3:$G$45,$L$21,FALSE)*(משאיות!$H$16*0.001),0)</f>
        <v>0</v>
      </c>
    </row>
    <row r="61" spans="1:15" x14ac:dyDescent="0.2">
      <c r="A61" s="29" t="s">
        <v>19</v>
      </c>
      <c r="B61" s="29"/>
      <c r="C61" s="29"/>
      <c r="J61" s="47" t="s">
        <v>5</v>
      </c>
      <c r="K61" s="48" t="str">
        <f>CONCATENATE(J61,משאיות!C$15)</f>
        <v>PM</v>
      </c>
      <c r="L61" s="48">
        <f>IFERROR(VLOOKUP(K61,$A$3:$G$45,$L$20,FALSE)*(משאיות!$H$15*0.001),0)</f>
        <v>0</v>
      </c>
      <c r="M61" s="48" t="s">
        <v>5</v>
      </c>
      <c r="N61" s="49" t="str">
        <f>CONCATENATE(M61,משאיות!C$16)</f>
        <v>PM</v>
      </c>
      <c r="O61" s="102">
        <f>IFERROR(VLOOKUP(N61,$A$3:$G$45,$L$21,FALSE)*(משאיות!$H$16*0.001),0)</f>
        <v>0</v>
      </c>
    </row>
    <row r="62" spans="1:15" x14ac:dyDescent="0.2">
      <c r="A62" s="29" t="s">
        <v>20</v>
      </c>
      <c r="B62" s="29"/>
      <c r="C62" s="29"/>
      <c r="J62" s="47"/>
      <c r="K62" s="48"/>
      <c r="L62" s="48"/>
      <c r="M62" s="48"/>
      <c r="N62" s="49"/>
      <c r="O62" s="102"/>
    </row>
    <row r="63" spans="1:15" ht="15" x14ac:dyDescent="0.25">
      <c r="A63" s="29" t="s">
        <v>21</v>
      </c>
      <c r="J63" s="100" t="s">
        <v>200</v>
      </c>
      <c r="K63" s="48"/>
      <c r="L63" s="48"/>
      <c r="M63" s="84" t="s">
        <v>201</v>
      </c>
      <c r="N63" s="49"/>
      <c r="O63" s="102"/>
    </row>
    <row r="64" spans="1:15" x14ac:dyDescent="0.2">
      <c r="A64" s="29" t="s">
        <v>34</v>
      </c>
      <c r="J64" s="47" t="s">
        <v>60</v>
      </c>
      <c r="K64" s="48" t="s">
        <v>61</v>
      </c>
      <c r="L64" s="48" t="s">
        <v>272</v>
      </c>
      <c r="M64" s="48" t="s">
        <v>60</v>
      </c>
      <c r="N64" s="49" t="s">
        <v>61</v>
      </c>
      <c r="O64" s="102" t="s">
        <v>272</v>
      </c>
    </row>
    <row r="65" spans="10:15" x14ac:dyDescent="0.2">
      <c r="J65" s="47" t="s">
        <v>31</v>
      </c>
      <c r="K65" s="48" t="str">
        <f>CONCATENATE(J65,משאיות!C$17)</f>
        <v>BEN</v>
      </c>
      <c r="L65" s="48">
        <f>IFERROR(VLOOKUP(K65,$A$3:$G$45,$L$22,FALSE)*(משאיות!$H$17*0.001),0)</f>
        <v>0</v>
      </c>
      <c r="M65" s="48" t="s">
        <v>31</v>
      </c>
      <c r="N65" s="49" t="str">
        <f>CONCATENATE(M65,משאיות!C$18)</f>
        <v>BEN</v>
      </c>
      <c r="O65" s="102">
        <f>IFERROR(VLOOKUP(N65,$A$3:$G$45,$L$23,FALSE)*(משאיות!$H$18*0.001),0)</f>
        <v>0</v>
      </c>
    </row>
    <row r="66" spans="10:15" x14ac:dyDescent="0.2">
      <c r="J66" s="47" t="s">
        <v>3</v>
      </c>
      <c r="K66" s="48" t="str">
        <f>CONCATENATE(J66,משאיות!C$17)</f>
        <v>CO2</v>
      </c>
      <c r="L66" s="48">
        <f>IFERROR(VLOOKUP(K66,$A$3:$G$45,$L$22,FALSE)*(משאיות!$H$17*0.001),0)</f>
        <v>0</v>
      </c>
      <c r="M66" s="48" t="s">
        <v>3</v>
      </c>
      <c r="N66" s="49" t="str">
        <f>CONCATENATE(M66,משאיות!C$18)</f>
        <v>CO2</v>
      </c>
      <c r="O66" s="102">
        <f>IFERROR(VLOOKUP(N66,$A$3:$G$45,$L$23,FALSE)*(משאיות!$H$18*0.001),0)</f>
        <v>0</v>
      </c>
    </row>
    <row r="67" spans="10:15" x14ac:dyDescent="0.2">
      <c r="J67" s="47" t="s">
        <v>2</v>
      </c>
      <c r="K67" s="48" t="str">
        <f>CONCATENATE(J67,משאיות!C$17)</f>
        <v>CO</v>
      </c>
      <c r="L67" s="48">
        <f>IFERROR(VLOOKUP(K67,$A$3:$G$45,$L$22,FALSE)*(משאיות!$H$17*0.001),0)</f>
        <v>0</v>
      </c>
      <c r="M67" s="48" t="s">
        <v>2</v>
      </c>
      <c r="N67" s="49" t="str">
        <f>CONCATENATE(M67,משאיות!C$18)</f>
        <v>CO</v>
      </c>
      <c r="O67" s="102">
        <f>IFERROR(VLOOKUP(N67,$A$3:$G$45,$L$23,FALSE)*(משאיות!$H$18*0.001),0)</f>
        <v>0</v>
      </c>
    </row>
    <row r="68" spans="10:15" x14ac:dyDescent="0.2">
      <c r="J68" s="47" t="s">
        <v>4</v>
      </c>
      <c r="K68" s="48" t="str">
        <f>CONCATENATE(J68,משאיות!C$17)</f>
        <v>HC</v>
      </c>
      <c r="L68" s="48">
        <f>IFERROR(VLOOKUP(K68,$A$3:$G$45,$L$22,FALSE)*(משאיות!$H$17*0.001),0)</f>
        <v>0</v>
      </c>
      <c r="M68" s="48" t="s">
        <v>4</v>
      </c>
      <c r="N68" s="49" t="str">
        <f>CONCATENATE(M68,משאיות!C$18)</f>
        <v>HC</v>
      </c>
      <c r="O68" s="102">
        <f>IFERROR(VLOOKUP(N68,$A$3:$G$45,$L$23,FALSE)*(משאיות!$H$18*0.001),0)</f>
        <v>0</v>
      </c>
    </row>
    <row r="69" spans="10:15" x14ac:dyDescent="0.2">
      <c r="J69" s="47" t="s">
        <v>30</v>
      </c>
      <c r="K69" s="48" t="str">
        <f>CONCATENATE(J69,משאיות!C$17)</f>
        <v>NOX</v>
      </c>
      <c r="L69" s="48">
        <f>IFERROR(VLOOKUP(K69,$A$3:$G$45,$L$22,FALSE)*(משאיות!$H$17*0.001),0)</f>
        <v>0</v>
      </c>
      <c r="M69" s="48" t="s">
        <v>30</v>
      </c>
      <c r="N69" s="49" t="str">
        <f>CONCATENATE(M69,משאיות!C$18)</f>
        <v>NOX</v>
      </c>
      <c r="O69" s="102">
        <f>IFERROR(VLOOKUP(N69,$A$3:$G$45,$L$23,FALSE)*(משאיות!$H$18*0.001),0)</f>
        <v>0</v>
      </c>
    </row>
    <row r="70" spans="10:15" ht="15" thickBot="1" x14ac:dyDescent="0.25">
      <c r="J70" s="50" t="s">
        <v>5</v>
      </c>
      <c r="K70" s="101" t="str">
        <f>CONCATENATE(J70,משאיות!C$17)</f>
        <v>PM</v>
      </c>
      <c r="L70" s="48">
        <f>IFERROR(VLOOKUP(K70,$A$3:$G$45,$L$22,FALSE)*(משאיות!$H$17*0.001),0)</f>
        <v>0</v>
      </c>
      <c r="M70" s="101" t="s">
        <v>5</v>
      </c>
      <c r="N70" s="97" t="str">
        <f>CONCATENATE(M70,משאיות!C$18)</f>
        <v>PM</v>
      </c>
      <c r="O70" s="102">
        <f>IFERROR(VLOOKUP(N70,$A$3:$G$45,$L$23,FALSE)*(משאיות!$H$18*0.001),0)</f>
        <v>0</v>
      </c>
    </row>
    <row r="72" spans="10:15" ht="15" thickBot="1" x14ac:dyDescent="0.25"/>
    <row r="73" spans="10:15" ht="15" x14ac:dyDescent="0.25">
      <c r="J73" s="186" t="s">
        <v>196</v>
      </c>
      <c r="K73" s="187"/>
    </row>
    <row r="74" spans="10:15" x14ac:dyDescent="0.2">
      <c r="J74" s="47" t="s">
        <v>31</v>
      </c>
      <c r="K74" s="49">
        <f>L29+O29+L38+O38+L47+O47+L56+O56+L65+O65</f>
        <v>0</v>
      </c>
    </row>
    <row r="75" spans="10:15" x14ac:dyDescent="0.2">
      <c r="J75" s="47" t="s">
        <v>3</v>
      </c>
      <c r="K75" s="49">
        <f>L30+O30+L39+O39+L48+O48+L57+O57+L66+O66</f>
        <v>0</v>
      </c>
    </row>
    <row r="76" spans="10:15" x14ac:dyDescent="0.2">
      <c r="J76" s="47" t="s">
        <v>2</v>
      </c>
      <c r="K76" s="49">
        <f t="shared" ref="K76:K78" si="1">L31+O31+L40+O40+L49+O49+L58+O58+L67+O67</f>
        <v>0</v>
      </c>
    </row>
    <row r="77" spans="10:15" x14ac:dyDescent="0.2">
      <c r="J77" s="47" t="s">
        <v>4</v>
      </c>
      <c r="K77" s="49">
        <f>L32+O32+L41+O41+L50+O50+L59+O59+L68+O68</f>
        <v>0</v>
      </c>
    </row>
    <row r="78" spans="10:15" x14ac:dyDescent="0.2">
      <c r="J78" s="47" t="s">
        <v>30</v>
      </c>
      <c r="K78" s="49">
        <f t="shared" si="1"/>
        <v>0</v>
      </c>
    </row>
    <row r="79" spans="10:15" ht="15" thickBot="1" x14ac:dyDescent="0.25">
      <c r="J79" s="50" t="s">
        <v>5</v>
      </c>
      <c r="K79" s="97">
        <f>L34+O34+L43+O43+L52+O52+L61+O61+L70+O70</f>
        <v>0</v>
      </c>
    </row>
  </sheetData>
  <mergeCells count="5">
    <mergeCell ref="A1:G1"/>
    <mergeCell ref="J26:O26"/>
    <mergeCell ref="J73:K73"/>
    <mergeCell ref="J3:K4"/>
    <mergeCell ref="J12:L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U18"/>
  <sheetViews>
    <sheetView showGridLines="0" rightToLeft="1" topLeftCell="A4" workbookViewId="0">
      <selection activeCell="C9" sqref="C9"/>
    </sheetView>
  </sheetViews>
  <sheetFormatPr defaultRowHeight="14.25" x14ac:dyDescent="0.2"/>
  <cols>
    <col min="1" max="2" width="9" style="138"/>
    <col min="3" max="3" width="10.375" style="138" customWidth="1"/>
    <col min="4" max="4" width="9" style="138"/>
    <col min="5" max="5" width="10.25" style="138" customWidth="1"/>
    <col min="6" max="16384" width="9" style="138"/>
  </cols>
  <sheetData>
    <row r="5" spans="2:21" ht="18" x14ac:dyDescent="0.25">
      <c r="B5" s="180" t="s">
        <v>28</v>
      </c>
      <c r="C5" s="189"/>
      <c r="D5" s="189"/>
      <c r="E5" s="189"/>
      <c r="F5" s="189"/>
    </row>
    <row r="8" spans="2:21" ht="141.75" customHeight="1" x14ac:dyDescent="0.2">
      <c r="B8" s="140" t="s">
        <v>39</v>
      </c>
      <c r="C8" s="140" t="s">
        <v>16</v>
      </c>
      <c r="D8" s="141" t="s">
        <v>15</v>
      </c>
      <c r="E8" s="141" t="s">
        <v>277</v>
      </c>
      <c r="F8" s="141" t="s">
        <v>13</v>
      </c>
      <c r="G8" s="141" t="s">
        <v>22</v>
      </c>
      <c r="H8" s="141" t="s">
        <v>23</v>
      </c>
      <c r="J8" s="142"/>
      <c r="K8" s="142"/>
      <c r="L8" s="142"/>
      <c r="M8" s="142"/>
      <c r="N8" s="142"/>
      <c r="O8" s="142"/>
      <c r="P8" s="142"/>
      <c r="Q8" s="142"/>
      <c r="R8" s="142"/>
      <c r="S8" s="142"/>
      <c r="T8" s="142"/>
      <c r="U8" s="142"/>
    </row>
    <row r="9" spans="2:21" ht="15" x14ac:dyDescent="0.2">
      <c r="B9" s="143" t="s">
        <v>206</v>
      </c>
      <c r="C9" s="105"/>
      <c r="D9" s="105"/>
      <c r="E9" s="105"/>
      <c r="F9" s="105"/>
      <c r="G9" s="105"/>
      <c r="H9" s="143">
        <f>E9*G9</f>
        <v>0</v>
      </c>
      <c r="J9" s="142"/>
      <c r="K9" s="142"/>
      <c r="L9" s="142"/>
      <c r="M9" s="142"/>
      <c r="N9" s="142"/>
      <c r="O9" s="142"/>
      <c r="P9" s="142"/>
      <c r="Q9" s="142"/>
      <c r="R9" s="142"/>
      <c r="S9" s="142"/>
      <c r="T9" s="142"/>
      <c r="U9" s="142"/>
    </row>
    <row r="10" spans="2:21" ht="15" x14ac:dyDescent="0.2">
      <c r="B10" s="143" t="s">
        <v>207</v>
      </c>
      <c r="C10" s="105"/>
      <c r="D10" s="105"/>
      <c r="E10" s="105"/>
      <c r="F10" s="105"/>
      <c r="G10" s="105"/>
      <c r="H10" s="143">
        <f t="shared" ref="H10:H18" si="0">E10*G10</f>
        <v>0</v>
      </c>
      <c r="J10" s="142"/>
      <c r="K10" s="142"/>
      <c r="L10" s="142"/>
      <c r="M10" s="142"/>
      <c r="N10" s="142"/>
      <c r="O10" s="142"/>
      <c r="P10" s="142"/>
      <c r="Q10" s="142"/>
      <c r="R10" s="142"/>
      <c r="S10" s="142"/>
      <c r="T10" s="142"/>
      <c r="U10" s="142"/>
    </row>
    <row r="11" spans="2:21" ht="15" x14ac:dyDescent="0.2">
      <c r="B11" s="143" t="s">
        <v>208</v>
      </c>
      <c r="C11" s="105"/>
      <c r="D11" s="105"/>
      <c r="E11" s="105"/>
      <c r="F11" s="105"/>
      <c r="G11" s="105"/>
      <c r="H11" s="143">
        <f t="shared" si="0"/>
        <v>0</v>
      </c>
      <c r="J11" s="142"/>
      <c r="K11" s="142"/>
      <c r="L11" s="142"/>
      <c r="M11" s="142"/>
      <c r="N11" s="142"/>
      <c r="O11" s="142"/>
      <c r="P11" s="142"/>
      <c r="Q11" s="142"/>
      <c r="R11" s="142"/>
      <c r="S11" s="142"/>
      <c r="T11" s="142"/>
      <c r="U11" s="142"/>
    </row>
    <row r="12" spans="2:21" ht="15" x14ac:dyDescent="0.2">
      <c r="B12" s="143" t="s">
        <v>209</v>
      </c>
      <c r="C12" s="105"/>
      <c r="D12" s="105"/>
      <c r="E12" s="105"/>
      <c r="F12" s="105"/>
      <c r="G12" s="105"/>
      <c r="H12" s="143">
        <f t="shared" si="0"/>
        <v>0</v>
      </c>
      <c r="J12" s="142"/>
      <c r="K12" s="142"/>
      <c r="L12" s="142"/>
      <c r="M12" s="142"/>
      <c r="N12" s="142"/>
      <c r="O12" s="142"/>
      <c r="P12" s="142"/>
      <c r="Q12" s="142"/>
      <c r="R12" s="142"/>
      <c r="S12" s="142"/>
      <c r="T12" s="142"/>
      <c r="U12" s="142"/>
    </row>
    <row r="13" spans="2:21" ht="15" x14ac:dyDescent="0.2">
      <c r="B13" s="143" t="s">
        <v>210</v>
      </c>
      <c r="C13" s="105"/>
      <c r="D13" s="105"/>
      <c r="E13" s="105"/>
      <c r="F13" s="105"/>
      <c r="G13" s="105"/>
      <c r="H13" s="143">
        <f t="shared" si="0"/>
        <v>0</v>
      </c>
      <c r="J13" s="142"/>
      <c r="K13" s="142"/>
      <c r="L13" s="142"/>
      <c r="M13" s="142"/>
      <c r="N13" s="142"/>
      <c r="O13" s="142"/>
      <c r="P13" s="142"/>
      <c r="Q13" s="142"/>
      <c r="R13" s="142"/>
      <c r="S13" s="142"/>
      <c r="T13" s="142"/>
      <c r="U13" s="142"/>
    </row>
    <row r="14" spans="2:21" ht="15" x14ac:dyDescent="0.2">
      <c r="B14" s="143" t="s">
        <v>211</v>
      </c>
      <c r="C14" s="105"/>
      <c r="D14" s="105"/>
      <c r="E14" s="105"/>
      <c r="F14" s="105"/>
      <c r="G14" s="105"/>
      <c r="H14" s="143">
        <f t="shared" si="0"/>
        <v>0</v>
      </c>
      <c r="J14" s="142"/>
      <c r="K14" s="142"/>
      <c r="L14" s="142"/>
      <c r="M14" s="142"/>
      <c r="N14" s="142"/>
      <c r="O14" s="142"/>
      <c r="P14" s="142"/>
      <c r="Q14" s="142"/>
      <c r="R14" s="142"/>
      <c r="S14" s="142"/>
      <c r="T14" s="142"/>
      <c r="U14" s="142"/>
    </row>
    <row r="15" spans="2:21" ht="15" x14ac:dyDescent="0.2">
      <c r="B15" s="143" t="s">
        <v>212</v>
      </c>
      <c r="C15" s="105"/>
      <c r="D15" s="105"/>
      <c r="E15" s="105"/>
      <c r="F15" s="105"/>
      <c r="G15" s="105"/>
      <c r="H15" s="143">
        <f t="shared" si="0"/>
        <v>0</v>
      </c>
      <c r="J15" s="142"/>
      <c r="K15" s="142"/>
      <c r="L15" s="142"/>
      <c r="M15" s="142"/>
      <c r="N15" s="142"/>
      <c r="O15" s="142"/>
      <c r="P15" s="142"/>
      <c r="Q15" s="142"/>
      <c r="R15" s="142"/>
      <c r="S15" s="142"/>
      <c r="T15" s="142"/>
      <c r="U15" s="142"/>
    </row>
    <row r="16" spans="2:21" ht="15" x14ac:dyDescent="0.2">
      <c r="B16" s="143" t="s">
        <v>213</v>
      </c>
      <c r="C16" s="105"/>
      <c r="D16" s="105"/>
      <c r="E16" s="105"/>
      <c r="F16" s="105"/>
      <c r="G16" s="105"/>
      <c r="H16" s="143">
        <f t="shared" si="0"/>
        <v>0</v>
      </c>
      <c r="J16" s="142"/>
      <c r="K16" s="142"/>
      <c r="L16" s="142"/>
      <c r="M16" s="142"/>
      <c r="N16" s="142"/>
      <c r="O16" s="142"/>
      <c r="P16" s="142"/>
      <c r="Q16" s="142"/>
      <c r="R16" s="142"/>
      <c r="S16" s="142"/>
      <c r="T16" s="142"/>
      <c r="U16" s="142"/>
    </row>
    <row r="17" spans="2:21" ht="15" x14ac:dyDescent="0.2">
      <c r="B17" s="143" t="s">
        <v>214</v>
      </c>
      <c r="C17" s="105"/>
      <c r="D17" s="105"/>
      <c r="E17" s="105"/>
      <c r="F17" s="105"/>
      <c r="G17" s="105"/>
      <c r="H17" s="143">
        <f t="shared" si="0"/>
        <v>0</v>
      </c>
      <c r="J17" s="142"/>
      <c r="K17" s="142"/>
      <c r="L17" s="142"/>
      <c r="M17" s="142"/>
      <c r="N17" s="142"/>
      <c r="O17" s="142"/>
      <c r="P17" s="142"/>
      <c r="Q17" s="142"/>
      <c r="R17" s="142"/>
      <c r="S17" s="142"/>
      <c r="T17" s="142"/>
      <c r="U17" s="142"/>
    </row>
    <row r="18" spans="2:21" ht="15" x14ac:dyDescent="0.2">
      <c r="B18" s="143" t="s">
        <v>215</v>
      </c>
      <c r="C18" s="105"/>
      <c r="D18" s="105"/>
      <c r="E18" s="105"/>
      <c r="F18" s="105"/>
      <c r="G18" s="105"/>
      <c r="H18" s="143">
        <f t="shared" si="0"/>
        <v>0</v>
      </c>
      <c r="J18" s="142"/>
      <c r="K18" s="142"/>
      <c r="L18" s="142"/>
      <c r="M18" s="142"/>
      <c r="N18" s="142"/>
      <c r="O18" s="142"/>
      <c r="P18" s="142"/>
      <c r="Q18" s="142"/>
      <c r="R18" s="142"/>
      <c r="S18" s="142"/>
      <c r="T18" s="142"/>
      <c r="U18" s="142"/>
    </row>
  </sheetData>
  <sheetProtection password="CC3D" sheet="1" objects="1" scenarios="1" selectLockedCells="1"/>
  <mergeCells count="1">
    <mergeCell ref="B5:F5"/>
  </mergeCell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'רכב פרטי חישובים'!$A$58:$A$64</xm:f>
          </x14:formula1>
          <xm:sqref>C9:C18</xm:sqref>
        </x14:dataValidation>
        <x14:dataValidation type="list" allowBlank="1" showInputMessage="1" showErrorMessage="1">
          <x14:formula1>
            <xm:f>'רכב פרטי חישובים'!$C$58:$C$59</xm:f>
          </x14:formula1>
          <xm:sqref>F9:F18</xm:sqref>
        </x14:dataValidation>
        <x14:dataValidation type="list" allowBlank="1" showInputMessage="1" showErrorMessage="1">
          <x14:formula1>
            <xm:f>'אוטובוסים חישובים'!$C$58:$C$59</xm:f>
          </x14:formula1>
          <xm:sqref>D9:D18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rightToLeft="1" workbookViewId="0">
      <selection activeCell="G16" sqref="G16"/>
    </sheetView>
  </sheetViews>
  <sheetFormatPr defaultRowHeight="14.25" x14ac:dyDescent="0.2"/>
  <cols>
    <col min="1" max="8" width="9" style="83"/>
    <col min="9" max="9" width="13.375" style="83" bestFit="1" customWidth="1"/>
    <col min="10" max="10" width="31.375" style="83" bestFit="1" customWidth="1"/>
    <col min="11" max="11" width="9" style="83"/>
    <col min="12" max="12" width="14.375" style="83" customWidth="1"/>
    <col min="13" max="13" width="13.625" style="83" customWidth="1"/>
    <col min="14" max="16384" width="9" style="83"/>
  </cols>
  <sheetData>
    <row r="1" spans="1:10" ht="15.75" thickBot="1" x14ac:dyDescent="0.3">
      <c r="A1" s="181" t="s">
        <v>293</v>
      </c>
      <c r="B1" s="182"/>
      <c r="C1" s="182"/>
      <c r="D1" s="182"/>
      <c r="E1" s="183"/>
    </row>
    <row r="2" spans="1:10" x14ac:dyDescent="0.2">
      <c r="A2" s="42">
        <v>1</v>
      </c>
      <c r="B2" s="43">
        <v>2</v>
      </c>
      <c r="C2" s="43">
        <v>3</v>
      </c>
      <c r="D2" s="43">
        <v>4</v>
      </c>
      <c r="E2" s="44">
        <v>5</v>
      </c>
      <c r="H2" s="169" t="s">
        <v>270</v>
      </c>
      <c r="I2" s="170"/>
    </row>
    <row r="3" spans="1:10" ht="15" customHeight="1" thickBot="1" x14ac:dyDescent="0.25">
      <c r="A3" s="45" t="s">
        <v>63</v>
      </c>
      <c r="B3" s="46" t="s">
        <v>262</v>
      </c>
      <c r="C3" s="46" t="s">
        <v>263</v>
      </c>
      <c r="D3" s="46" t="s">
        <v>265</v>
      </c>
      <c r="E3" s="46" t="s">
        <v>266</v>
      </c>
      <c r="H3" s="171"/>
      <c r="I3" s="172"/>
    </row>
    <row r="4" spans="1:10" ht="15.75" customHeight="1" thickBot="1" x14ac:dyDescent="0.25">
      <c r="A4" s="42" t="s">
        <v>92</v>
      </c>
      <c r="B4" s="80">
        <v>4.2333961899103785E-4</v>
      </c>
      <c r="C4" s="48">
        <v>0</v>
      </c>
      <c r="D4" s="80">
        <v>2.7198169131801913E-4</v>
      </c>
      <c r="E4" s="48">
        <v>0</v>
      </c>
      <c r="H4" s="42" t="s">
        <v>263</v>
      </c>
      <c r="I4" s="44">
        <v>3</v>
      </c>
    </row>
    <row r="5" spans="1:10" x14ac:dyDescent="0.2">
      <c r="A5" s="47" t="s">
        <v>93</v>
      </c>
      <c r="B5" s="80">
        <v>2.7754433470935746E-4</v>
      </c>
      <c r="C5" s="48">
        <v>0</v>
      </c>
      <c r="D5" s="80">
        <v>1.7577760374576945E-4</v>
      </c>
      <c r="E5" s="48">
        <v>0</v>
      </c>
      <c r="H5" s="42" t="s">
        <v>266</v>
      </c>
      <c r="I5" s="49">
        <v>5</v>
      </c>
    </row>
    <row r="6" spans="1:10" x14ac:dyDescent="0.2">
      <c r="A6" s="47" t="s">
        <v>94</v>
      </c>
      <c r="B6" s="80">
        <v>2.5564289004691523E-4</v>
      </c>
      <c r="C6" s="48">
        <v>0</v>
      </c>
      <c r="D6" s="80">
        <v>1.7558815175310321E-4</v>
      </c>
      <c r="E6" s="48">
        <v>0</v>
      </c>
      <c r="H6" s="47" t="s">
        <v>262</v>
      </c>
      <c r="I6" s="49">
        <v>2</v>
      </c>
    </row>
    <row r="7" spans="1:10" ht="15" thickBot="1" x14ac:dyDescent="0.25">
      <c r="A7" s="47" t="s">
        <v>95</v>
      </c>
      <c r="B7" s="80">
        <v>1.34584768146421E-5</v>
      </c>
      <c r="C7" s="48">
        <v>0</v>
      </c>
      <c r="D7" s="80">
        <v>8.8421496351506441E-6</v>
      </c>
      <c r="E7" s="48">
        <v>0</v>
      </c>
      <c r="H7" s="47" t="s">
        <v>265</v>
      </c>
      <c r="I7" s="97">
        <v>4</v>
      </c>
    </row>
    <row r="8" spans="1:10" x14ac:dyDescent="0.2">
      <c r="A8" s="47" t="s">
        <v>96</v>
      </c>
      <c r="B8" s="80">
        <v>1.3784708698399557E-5</v>
      </c>
      <c r="C8" s="48">
        <v>0</v>
      </c>
      <c r="D8" s="80">
        <v>9.0847316038213729E-6</v>
      </c>
      <c r="E8" s="48">
        <v>0</v>
      </c>
      <c r="H8" s="29"/>
      <c r="I8" s="29"/>
    </row>
    <row r="9" spans="1:10" x14ac:dyDescent="0.2">
      <c r="A9" s="47" t="s">
        <v>97</v>
      </c>
      <c r="B9" s="48">
        <v>0</v>
      </c>
      <c r="C9" s="48">
        <v>0</v>
      </c>
      <c r="D9" s="48">
        <v>0</v>
      </c>
      <c r="E9" s="48">
        <v>0</v>
      </c>
      <c r="H9" s="29"/>
      <c r="I9" s="29"/>
    </row>
    <row r="10" spans="1:10" ht="15" thickBot="1" x14ac:dyDescent="0.25">
      <c r="A10" s="50" t="s">
        <v>91</v>
      </c>
      <c r="B10" s="80">
        <v>4.9505361728265258E-4</v>
      </c>
      <c r="C10" s="48">
        <v>0</v>
      </c>
      <c r="D10" s="80">
        <v>2.780889120152299E-4</v>
      </c>
      <c r="E10" s="48">
        <v>0</v>
      </c>
    </row>
    <row r="11" spans="1:10" ht="15" thickBot="1" x14ac:dyDescent="0.25">
      <c r="A11" s="42" t="s">
        <v>99</v>
      </c>
      <c r="B11" s="81">
        <v>722.74492874347516</v>
      </c>
      <c r="C11" s="81">
        <v>658.12111816406252</v>
      </c>
      <c r="D11" s="81">
        <v>600.16035417252056</v>
      </c>
      <c r="E11" s="81">
        <v>600.90312500000005</v>
      </c>
    </row>
    <row r="12" spans="1:10" ht="15.75" thickBot="1" x14ac:dyDescent="0.3">
      <c r="A12" s="47" t="s">
        <v>100</v>
      </c>
      <c r="B12" s="81">
        <v>716.3080326559101</v>
      </c>
      <c r="C12" s="81">
        <v>658.12111816406252</v>
      </c>
      <c r="D12" s="81">
        <v>596.38174277358223</v>
      </c>
      <c r="E12" s="81">
        <v>600.90312500000005</v>
      </c>
      <c r="H12" s="181" t="s">
        <v>271</v>
      </c>
      <c r="I12" s="182"/>
      <c r="J12" s="183"/>
    </row>
    <row r="13" spans="1:10" x14ac:dyDescent="0.2">
      <c r="A13" s="47" t="s">
        <v>101</v>
      </c>
      <c r="B13" s="81">
        <v>754.78513012821816</v>
      </c>
      <c r="C13" s="81">
        <v>658.12111816406252</v>
      </c>
      <c r="D13" s="81">
        <v>633.44021830978784</v>
      </c>
      <c r="E13" s="81">
        <v>600.90312500000005</v>
      </c>
      <c r="H13" s="42"/>
      <c r="I13" s="43" t="s">
        <v>58</v>
      </c>
      <c r="J13" s="44" t="s">
        <v>59</v>
      </c>
    </row>
    <row r="14" spans="1:10" x14ac:dyDescent="0.2">
      <c r="A14" s="47" t="s">
        <v>102</v>
      </c>
      <c r="B14" s="81">
        <v>720.3194087271853</v>
      </c>
      <c r="C14" s="81">
        <v>658.12111816406252</v>
      </c>
      <c r="D14" s="81">
        <v>598.96166257134792</v>
      </c>
      <c r="E14" s="81">
        <v>600.90312500000005</v>
      </c>
      <c r="H14" s="47" t="s">
        <v>218</v>
      </c>
      <c r="I14" s="48" t="str">
        <f>CONCATENATE(אוטובוסים!D9,אוטובוסים!F9)</f>
        <v/>
      </c>
      <c r="J14" s="49" t="e">
        <f>VLOOKUP(I14,H$4:I$7,2,FALSE)</f>
        <v>#N/A</v>
      </c>
    </row>
    <row r="15" spans="1:10" x14ac:dyDescent="0.2">
      <c r="A15" s="47" t="s">
        <v>103</v>
      </c>
      <c r="B15" s="81">
        <v>736.94482780782585</v>
      </c>
      <c r="C15" s="81">
        <v>658.12111816406252</v>
      </c>
      <c r="D15" s="81">
        <v>612.94116949619388</v>
      </c>
      <c r="E15" s="81">
        <v>600.90312500000005</v>
      </c>
      <c r="H15" s="47" t="s">
        <v>219</v>
      </c>
      <c r="I15" s="48" t="str">
        <f>CONCATENATE(אוטובוסים!D10,אוטובוסים!F10)</f>
        <v/>
      </c>
      <c r="J15" s="49" t="e">
        <f t="shared" ref="J15:J23" si="0">VLOOKUP(I15,H$4:I$7,2,FALSE)</f>
        <v>#N/A</v>
      </c>
    </row>
    <row r="16" spans="1:10" x14ac:dyDescent="0.2">
      <c r="A16" s="47" t="s">
        <v>104</v>
      </c>
      <c r="B16" s="48">
        <v>0</v>
      </c>
      <c r="C16" s="48">
        <v>0</v>
      </c>
      <c r="D16" s="48">
        <v>0</v>
      </c>
      <c r="E16" s="49">
        <v>0</v>
      </c>
      <c r="H16" s="47" t="s">
        <v>220</v>
      </c>
      <c r="I16" s="48" t="str">
        <f>CONCATENATE(אוטובוסים!D11,אוטובוסים!F11)</f>
        <v/>
      </c>
      <c r="J16" s="49" t="e">
        <f t="shared" si="0"/>
        <v>#N/A</v>
      </c>
    </row>
    <row r="17" spans="1:13" ht="15" thickBot="1" x14ac:dyDescent="0.25">
      <c r="A17" s="50" t="s">
        <v>98</v>
      </c>
      <c r="B17" s="81">
        <v>791.1821529030957</v>
      </c>
      <c r="C17" s="81">
        <v>658.12111816406252</v>
      </c>
      <c r="D17" s="81">
        <v>644.58518250256748</v>
      </c>
      <c r="E17" s="81">
        <v>600.90312500000005</v>
      </c>
      <c r="H17" s="47" t="s">
        <v>221</v>
      </c>
      <c r="I17" s="48" t="str">
        <f>CONCATENATE(אוטובוסים!D12,אוטובוסים!F12)</f>
        <v/>
      </c>
      <c r="J17" s="49" t="e">
        <f t="shared" si="0"/>
        <v>#N/A</v>
      </c>
    </row>
    <row r="18" spans="1:13" x14ac:dyDescent="0.2">
      <c r="A18" s="42" t="s">
        <v>44</v>
      </c>
      <c r="B18" s="82">
        <v>1.7267656666982101</v>
      </c>
      <c r="C18" s="82">
        <v>1.2059149742126465</v>
      </c>
      <c r="D18" s="82">
        <v>1.1770167671887093</v>
      </c>
      <c r="E18" s="82">
        <v>7.7101550996303558E-2</v>
      </c>
      <c r="H18" s="47" t="s">
        <v>222</v>
      </c>
      <c r="I18" s="48" t="str">
        <f>CONCATENATE(אוטובוסים!D13,אוטובוסים!F13)</f>
        <v/>
      </c>
      <c r="J18" s="49" t="e">
        <f t="shared" si="0"/>
        <v>#N/A</v>
      </c>
    </row>
    <row r="19" spans="1:13" x14ac:dyDescent="0.2">
      <c r="A19" s="47" t="s">
        <v>45</v>
      </c>
      <c r="B19" s="82">
        <v>1.4538440969951594</v>
      </c>
      <c r="C19" s="82">
        <v>1.2059149742126465</v>
      </c>
      <c r="D19" s="82">
        <v>1.0423147678595921</v>
      </c>
      <c r="E19" s="82">
        <v>7.7101550996303558E-2</v>
      </c>
      <c r="H19" s="47" t="s">
        <v>223</v>
      </c>
      <c r="I19" s="48" t="str">
        <f>CONCATENATE(אוטובוסים!D14,אוטובוסים!F14)</f>
        <v/>
      </c>
      <c r="J19" s="49" t="e">
        <f t="shared" si="0"/>
        <v>#N/A</v>
      </c>
    </row>
    <row r="20" spans="1:13" x14ac:dyDescent="0.2">
      <c r="A20" s="47" t="s">
        <v>46</v>
      </c>
      <c r="B20" s="82">
        <v>1.6914482705333691</v>
      </c>
      <c r="C20" s="82">
        <v>1.2059149742126465</v>
      </c>
      <c r="D20" s="82">
        <v>1.1586219462397185</v>
      </c>
      <c r="E20" s="82">
        <v>7.7101550996303558E-2</v>
      </c>
      <c r="F20" s="83" t="s">
        <v>193</v>
      </c>
      <c r="H20" s="47" t="s">
        <v>224</v>
      </c>
      <c r="I20" s="48" t="str">
        <f>CONCATENATE(אוטובוסים!D15,אוטובוסים!F15)</f>
        <v/>
      </c>
      <c r="J20" s="49" t="e">
        <f t="shared" si="0"/>
        <v>#N/A</v>
      </c>
    </row>
    <row r="21" spans="1:13" x14ac:dyDescent="0.2">
      <c r="A21" s="47" t="s">
        <v>47</v>
      </c>
      <c r="B21" s="82">
        <v>0.13123591407170071</v>
      </c>
      <c r="C21" s="82">
        <v>1.2059149742126465</v>
      </c>
      <c r="D21" s="82">
        <v>8.7875138602444322E-2</v>
      </c>
      <c r="E21" s="82">
        <v>7.7101550996303558E-2</v>
      </c>
      <c r="H21" s="47" t="s">
        <v>225</v>
      </c>
      <c r="I21" s="48" t="str">
        <f>CONCATENATE(אוטובוסים!D16,אוטובוסים!F16)</f>
        <v/>
      </c>
      <c r="J21" s="49" t="e">
        <f t="shared" si="0"/>
        <v>#N/A</v>
      </c>
    </row>
    <row r="22" spans="1:13" x14ac:dyDescent="0.2">
      <c r="A22" s="47" t="s">
        <v>48</v>
      </c>
      <c r="B22" s="82">
        <v>0.1335857960760084</v>
      </c>
      <c r="C22" s="82">
        <v>1.2059149742126465</v>
      </c>
      <c r="D22" s="82">
        <v>8.8946128882404066E-2</v>
      </c>
      <c r="E22" s="82">
        <v>7.7101550996303558E-2</v>
      </c>
      <c r="H22" s="47" t="s">
        <v>226</v>
      </c>
      <c r="I22" s="48" t="str">
        <f>CONCATENATE(אוטובוסים!D17,אוטובוסים!F17)</f>
        <v/>
      </c>
      <c r="J22" s="49" t="e">
        <f t="shared" si="0"/>
        <v>#N/A</v>
      </c>
    </row>
    <row r="23" spans="1:13" ht="15" thickBot="1" x14ac:dyDescent="0.25">
      <c r="A23" s="47" t="s">
        <v>49</v>
      </c>
      <c r="B23" s="48">
        <v>0</v>
      </c>
      <c r="C23" s="48">
        <v>0</v>
      </c>
      <c r="D23" s="48">
        <v>0</v>
      </c>
      <c r="E23" s="49">
        <v>0</v>
      </c>
      <c r="H23" s="50" t="s">
        <v>227</v>
      </c>
      <c r="I23" s="101" t="str">
        <f>CONCATENATE(אוטובוסים!D18,אוטובוסים!F18)</f>
        <v/>
      </c>
      <c r="J23" s="97" t="e">
        <f t="shared" si="0"/>
        <v>#N/A</v>
      </c>
    </row>
    <row r="24" spans="1:13" ht="15" thickBot="1" x14ac:dyDescent="0.25">
      <c r="A24" s="50" t="s">
        <v>43</v>
      </c>
      <c r="B24" s="82">
        <v>2.2196888068472274</v>
      </c>
      <c r="C24" s="82">
        <v>1.2059149742126465</v>
      </c>
      <c r="D24" s="82">
        <v>1.500386037289257</v>
      </c>
      <c r="E24" s="82">
        <v>7.7101550996303558E-2</v>
      </c>
    </row>
    <row r="25" spans="1:13" ht="15" thickBot="1" x14ac:dyDescent="0.25">
      <c r="A25" s="42" t="s">
        <v>85</v>
      </c>
      <c r="B25" s="82">
        <v>0.61711312824398257</v>
      </c>
      <c r="C25" s="82">
        <v>1.1791704893112183</v>
      </c>
      <c r="D25" s="82">
        <v>0.39647475983963959</v>
      </c>
      <c r="E25" s="82">
        <v>0.93242114782333374</v>
      </c>
    </row>
    <row r="26" spans="1:13" ht="15.75" thickBot="1" x14ac:dyDescent="0.3">
      <c r="A26" s="47" t="s">
        <v>86</v>
      </c>
      <c r="B26" s="82">
        <v>0.40458357399015771</v>
      </c>
      <c r="C26" s="82">
        <v>1.1791704893112183</v>
      </c>
      <c r="D26" s="82">
        <v>0.25623556780223716</v>
      </c>
      <c r="E26" s="82">
        <v>0.93242114782333374</v>
      </c>
      <c r="H26" s="181" t="s">
        <v>216</v>
      </c>
      <c r="I26" s="190"/>
      <c r="J26" s="190"/>
      <c r="K26" s="190"/>
      <c r="L26" s="190"/>
      <c r="M26" s="191"/>
    </row>
    <row r="27" spans="1:13" ht="15" x14ac:dyDescent="0.25">
      <c r="A27" s="47" t="s">
        <v>87</v>
      </c>
      <c r="B27" s="82">
        <v>0.37265727629624507</v>
      </c>
      <c r="C27" s="82">
        <v>1.1791704893112183</v>
      </c>
      <c r="D27" s="82">
        <v>0.25595940769954051</v>
      </c>
      <c r="E27" s="82">
        <v>0.93242114782333374</v>
      </c>
      <c r="H27" s="98" t="s">
        <v>228</v>
      </c>
      <c r="I27" s="43"/>
      <c r="J27" s="43"/>
      <c r="K27" s="99" t="s">
        <v>229</v>
      </c>
      <c r="L27" s="43"/>
      <c r="M27" s="44"/>
    </row>
    <row r="28" spans="1:13" x14ac:dyDescent="0.2">
      <c r="A28" s="47" t="s">
        <v>88</v>
      </c>
      <c r="B28" s="82">
        <v>1.961876976616873E-2</v>
      </c>
      <c r="C28" s="82">
        <v>1.1791704893112183</v>
      </c>
      <c r="D28" s="82">
        <v>1.2889430756231064E-2</v>
      </c>
      <c r="E28" s="82">
        <v>0.93242114782333374</v>
      </c>
      <c r="H28" s="47" t="s">
        <v>60</v>
      </c>
      <c r="I28" s="48" t="s">
        <v>61</v>
      </c>
      <c r="J28" s="48" t="s">
        <v>272</v>
      </c>
      <c r="K28" s="48" t="s">
        <v>60</v>
      </c>
      <c r="L28" s="48" t="s">
        <v>61</v>
      </c>
      <c r="M28" s="49" t="s">
        <v>272</v>
      </c>
    </row>
    <row r="29" spans="1:13" x14ac:dyDescent="0.2">
      <c r="A29" s="47" t="s">
        <v>89</v>
      </c>
      <c r="B29" s="82">
        <v>2.0094326816371876E-2</v>
      </c>
      <c r="C29" s="82">
        <v>1.1791704893112183</v>
      </c>
      <c r="D29" s="82">
        <v>1.3243048743496083E-2</v>
      </c>
      <c r="E29" s="82">
        <v>0.93242114782333374</v>
      </c>
      <c r="H29" s="47" t="s">
        <v>31</v>
      </c>
      <c r="I29" s="48" t="str">
        <f>CONCATENATE(H29,אוטובוסים!C$9)</f>
        <v>BEN</v>
      </c>
      <c r="J29" s="48">
        <f>IFERROR(VLOOKUP(I29,$A$3:$E$45,$J$14,FALSE)*(אוטובוסים!$H$9*0.001),0)</f>
        <v>0</v>
      </c>
      <c r="K29" s="48" t="s">
        <v>31</v>
      </c>
      <c r="L29" s="48" t="str">
        <f>CONCATENATE(K29,אוטובוסים!C$10)</f>
        <v>BEN</v>
      </c>
      <c r="M29" s="49">
        <f>IFERROR(VLOOKUP(L29,$A$3:$E$45,$J$15,FALSE)*(אוטובוסים!$H$10*0.001),0)</f>
        <v>0</v>
      </c>
    </row>
    <row r="30" spans="1:13" x14ac:dyDescent="0.2">
      <c r="A30" s="47" t="s">
        <v>90</v>
      </c>
      <c r="B30" s="48">
        <v>0</v>
      </c>
      <c r="C30" s="48">
        <v>0</v>
      </c>
      <c r="D30" s="48">
        <v>0</v>
      </c>
      <c r="E30" s="49">
        <v>0</v>
      </c>
      <c r="H30" s="47" t="s">
        <v>3</v>
      </c>
      <c r="I30" s="48" t="str">
        <f>CONCATENATE(H30,אוטובוסים!C$9)</f>
        <v>CO2</v>
      </c>
      <c r="J30" s="48">
        <f>IFERROR(VLOOKUP(I30,$A$3:$E$45,$J$14,FALSE)*(אוטובוסים!$H$9*0.001),0)</f>
        <v>0</v>
      </c>
      <c r="K30" s="48" t="s">
        <v>3</v>
      </c>
      <c r="L30" s="48" t="str">
        <f>CONCATENATE(K30,אוטובוסים!C$10)</f>
        <v>CO2</v>
      </c>
      <c r="M30" s="49">
        <f>IFERROR(VLOOKUP(L30,$A$3:$E$45,$J$15,FALSE)*(אוטובוסים!$H$10*0.001),0)</f>
        <v>0</v>
      </c>
    </row>
    <row r="31" spans="1:13" ht="15" thickBot="1" x14ac:dyDescent="0.25">
      <c r="A31" s="50" t="s">
        <v>84</v>
      </c>
      <c r="B31" s="82">
        <v>0.72165249569315293</v>
      </c>
      <c r="C31" s="82">
        <v>1.1791704893112183</v>
      </c>
      <c r="D31" s="82">
        <v>0.40537741752297668</v>
      </c>
      <c r="E31" s="82">
        <v>0.93242114782333374</v>
      </c>
      <c r="H31" s="47" t="s">
        <v>2</v>
      </c>
      <c r="I31" s="48" t="str">
        <f>CONCATENATE(H31,אוטובוסים!C$9)</f>
        <v>CO</v>
      </c>
      <c r="J31" s="48">
        <f>IFERROR(VLOOKUP(I31,$A$3:$E$45,$J$14,FALSE)*(אוטובוסים!$H$9*0.001),0)</f>
        <v>0</v>
      </c>
      <c r="K31" s="48" t="s">
        <v>2</v>
      </c>
      <c r="L31" s="48" t="str">
        <f>CONCATENATE(K31,אוטובוסים!C$10)</f>
        <v>CO</v>
      </c>
      <c r="M31" s="49">
        <f>IFERROR(VLOOKUP(L31,$A$3:$E$45,$J$15,FALSE)*(אוטובוסים!$H$10*0.001),0)</f>
        <v>0</v>
      </c>
    </row>
    <row r="32" spans="1:13" x14ac:dyDescent="0.2">
      <c r="A32" s="42" t="s">
        <v>51</v>
      </c>
      <c r="B32" s="82">
        <v>7.7544715245003619</v>
      </c>
      <c r="C32" s="82">
        <v>0.93242114782333374</v>
      </c>
      <c r="D32" s="82">
        <v>6.6623729905299358</v>
      </c>
      <c r="E32" s="82">
        <v>0.79522842168807983</v>
      </c>
      <c r="H32" s="47" t="s">
        <v>4</v>
      </c>
      <c r="I32" s="48" t="str">
        <f>CONCATENATE(H32,אוטובוסים!C$9)</f>
        <v>HC</v>
      </c>
      <c r="J32" s="48">
        <f>IFERROR(VLOOKUP(I32,$A$3:$E$45,$J$14,FALSE)*(אוטובוסים!$H$9*0.001),0)</f>
        <v>0</v>
      </c>
      <c r="K32" s="48" t="s">
        <v>4</v>
      </c>
      <c r="L32" s="48" t="str">
        <f>CONCATENATE(K32,אוטובוסים!C$10)</f>
        <v>HC</v>
      </c>
      <c r="M32" s="49">
        <f>IFERROR(VLOOKUP(L32,$A$3:$E$45,$J$15,FALSE)*(אוטובוסים!$H$10*0.001),0)</f>
        <v>0</v>
      </c>
    </row>
    <row r="33" spans="1:13" x14ac:dyDescent="0.2">
      <c r="A33" s="47" t="s">
        <v>52</v>
      </c>
      <c r="B33" s="82">
        <v>8.3119927521062653</v>
      </c>
      <c r="C33" s="82">
        <v>0.93242114782333374</v>
      </c>
      <c r="D33" s="82">
        <v>7.0427690659925171</v>
      </c>
      <c r="E33" s="82">
        <v>0.79522842168807983</v>
      </c>
      <c r="H33" s="47" t="s">
        <v>30</v>
      </c>
      <c r="I33" s="48" t="str">
        <f>CONCATENATE(H33,אוטובוסים!C$9)</f>
        <v>NOX</v>
      </c>
      <c r="J33" s="48">
        <f>IFERROR(VLOOKUP(I33,$A$3:$E$45,$J$14,FALSE)*(אוטובוסים!$H$9*0.001),0)</f>
        <v>0</v>
      </c>
      <c r="K33" s="48" t="s">
        <v>30</v>
      </c>
      <c r="L33" s="48" t="str">
        <f>CONCATENATE(K33,אוטובוסים!C$10)</f>
        <v>NOX</v>
      </c>
      <c r="M33" s="49">
        <f>IFERROR(VLOOKUP(L33,$A$3:$E$45,$J$15,FALSE)*(אוטובוסים!$H$10*0.001),0)</f>
        <v>0</v>
      </c>
    </row>
    <row r="34" spans="1:13" x14ac:dyDescent="0.2">
      <c r="A34" s="47" t="s">
        <v>53</v>
      </c>
      <c r="B34" s="82">
        <v>6.7913296860116752</v>
      </c>
      <c r="C34" s="82">
        <v>0.93242114782333374</v>
      </c>
      <c r="D34" s="82">
        <v>5.3470734455424882</v>
      </c>
      <c r="E34" s="82">
        <v>0.79522842168807983</v>
      </c>
      <c r="H34" s="47" t="s">
        <v>5</v>
      </c>
      <c r="I34" s="48" t="str">
        <f>CONCATENATE(H34,אוטובוסים!C$9)</f>
        <v>PM</v>
      </c>
      <c r="J34" s="48">
        <f>IFERROR(VLOOKUP(I34,$A$3:$E$45,$J$14,FALSE)*(אוטובוסים!$H$9*0.001),0)</f>
        <v>0</v>
      </c>
      <c r="K34" s="48" t="s">
        <v>5</v>
      </c>
      <c r="L34" s="48" t="str">
        <f>CONCATENATE(K34,אוטובוסים!C$10)</f>
        <v>PM</v>
      </c>
      <c r="M34" s="49">
        <f>IFERROR(VLOOKUP(L34,$A$3:$E$45,$J$15,FALSE)*(אוטובוסים!$H$10*0.001),0)</f>
        <v>0</v>
      </c>
    </row>
    <row r="35" spans="1:13" x14ac:dyDescent="0.2">
      <c r="A35" s="47" t="s">
        <v>54</v>
      </c>
      <c r="B35" s="82">
        <v>4.2007492268907605</v>
      </c>
      <c r="C35" s="82">
        <v>0.93242114782333374</v>
      </c>
      <c r="D35" s="82">
        <v>3.4024673776996543</v>
      </c>
      <c r="E35" s="82">
        <v>0.79522842168807983</v>
      </c>
      <c r="H35" s="47"/>
      <c r="I35" s="48"/>
      <c r="J35" s="48"/>
      <c r="K35" s="48"/>
      <c r="L35" s="48"/>
      <c r="M35" s="49"/>
    </row>
    <row r="36" spans="1:13" ht="15" x14ac:dyDescent="0.25">
      <c r="A36" s="47" t="s">
        <v>55</v>
      </c>
      <c r="B36" s="82">
        <v>2.5035154164143103</v>
      </c>
      <c r="C36" s="82">
        <v>0.93242114782333374</v>
      </c>
      <c r="D36" s="82">
        <v>1.9922196779495631</v>
      </c>
      <c r="E36" s="82">
        <v>0.79522842168807983</v>
      </c>
      <c r="H36" s="100" t="s">
        <v>230</v>
      </c>
      <c r="I36" s="48"/>
      <c r="J36" s="48"/>
      <c r="K36" s="84" t="s">
        <v>231</v>
      </c>
      <c r="L36" s="48"/>
      <c r="M36" s="49"/>
    </row>
    <row r="37" spans="1:13" x14ac:dyDescent="0.2">
      <c r="A37" s="47" t="s">
        <v>56</v>
      </c>
      <c r="B37" s="48">
        <v>0</v>
      </c>
      <c r="C37" s="48">
        <v>0</v>
      </c>
      <c r="D37" s="48">
        <v>0</v>
      </c>
      <c r="E37" s="49">
        <v>0</v>
      </c>
      <c r="H37" s="47" t="s">
        <v>60</v>
      </c>
      <c r="I37" s="48" t="s">
        <v>61</v>
      </c>
      <c r="J37" s="48" t="s">
        <v>272</v>
      </c>
      <c r="K37" s="48" t="s">
        <v>60</v>
      </c>
      <c r="L37" s="48" t="s">
        <v>61</v>
      </c>
      <c r="M37" s="49" t="s">
        <v>272</v>
      </c>
    </row>
    <row r="38" spans="1:13" ht="15" thickBot="1" x14ac:dyDescent="0.25">
      <c r="A38" s="50" t="s">
        <v>50</v>
      </c>
      <c r="B38" s="82">
        <v>10.695843854196754</v>
      </c>
      <c r="C38" s="82">
        <v>0.93242114782333374</v>
      </c>
      <c r="D38" s="82">
        <v>9.1986570474687319</v>
      </c>
      <c r="E38" s="82">
        <v>0.79522842168807983</v>
      </c>
      <c r="H38" s="47" t="s">
        <v>31</v>
      </c>
      <c r="I38" s="48" t="str">
        <f>CONCATENATE(H38,אוטובוסים!C$11)</f>
        <v>BEN</v>
      </c>
      <c r="J38" s="48">
        <f>IFERROR(VLOOKUP(I38,$A$3:$E$45,$J$16,FALSE)*(אוטובוסים!$H$11*0.001),0)</f>
        <v>0</v>
      </c>
      <c r="K38" s="48" t="s">
        <v>31</v>
      </c>
      <c r="L38" s="48" t="str">
        <f>CONCATENATE(K38,אוטובוסים!C$12)</f>
        <v>BEN</v>
      </c>
      <c r="M38" s="49">
        <f>IFERROR(VLOOKUP(L38,$A$3:$E$45,$J$17,FALSE)*(אוטובוסים!$H$12*0.001),0)</f>
        <v>0</v>
      </c>
    </row>
    <row r="39" spans="1:13" x14ac:dyDescent="0.2">
      <c r="A39" s="42" t="s">
        <v>78</v>
      </c>
      <c r="B39" s="80">
        <v>0.3317125926344982</v>
      </c>
      <c r="C39" s="80">
        <v>9.2322314158082008E-3</v>
      </c>
      <c r="D39" s="80">
        <v>0.22369619268605065</v>
      </c>
      <c r="E39" s="80">
        <v>7.6077752746641636E-3</v>
      </c>
      <c r="H39" s="47" t="s">
        <v>3</v>
      </c>
      <c r="I39" s="48" t="str">
        <f>CONCATENATE(H39,אוטובוסים!C$11)</f>
        <v>CO2</v>
      </c>
      <c r="J39" s="48">
        <f>IFERROR(VLOOKUP(I39,$A$3:$E$45,$J$16,FALSE)*(אוטובוסים!$H$11*0.001),0)</f>
        <v>0</v>
      </c>
      <c r="K39" s="48" t="s">
        <v>3</v>
      </c>
      <c r="L39" s="48" t="str">
        <f>CONCATENATE(K39,אוטובוסים!C$12)</f>
        <v>CO2</v>
      </c>
      <c r="M39" s="49">
        <f>IFERROR(VLOOKUP(L39,$A$3:$E$45,$J$17,FALSE)*(אוטובוסים!$H$12*0.001),0)</f>
        <v>0</v>
      </c>
    </row>
    <row r="40" spans="1:13" x14ac:dyDescent="0.2">
      <c r="A40" s="47" t="s">
        <v>79</v>
      </c>
      <c r="B40" s="80">
        <v>0.15704374861955553</v>
      </c>
      <c r="C40" s="80">
        <v>9.2322314158082008E-3</v>
      </c>
      <c r="D40" s="80">
        <v>0.12273864600778464</v>
      </c>
      <c r="E40" s="80">
        <v>7.6077752746641636E-3</v>
      </c>
      <c r="H40" s="47" t="s">
        <v>2</v>
      </c>
      <c r="I40" s="48" t="str">
        <f>CONCATENATE(H40,אוטובוסים!C$11)</f>
        <v>CO</v>
      </c>
      <c r="J40" s="48">
        <f>IFERROR(VLOOKUP(I40,$A$3:$E$45,$J$16,FALSE)*(אוטובוסים!$H$11*0.001),0)</f>
        <v>0</v>
      </c>
      <c r="K40" s="48" t="s">
        <v>2</v>
      </c>
      <c r="L40" s="48" t="str">
        <f>CONCATENATE(K40,אוטובוסים!C$12)</f>
        <v>CO</v>
      </c>
      <c r="M40" s="49">
        <f>IFERROR(VLOOKUP(L40,$A$3:$E$45,$J$17,FALSE)*(אוטובוסים!$H$12*0.001),0)</f>
        <v>0</v>
      </c>
    </row>
    <row r="41" spans="1:13" x14ac:dyDescent="0.2">
      <c r="A41" s="47" t="s">
        <v>80</v>
      </c>
      <c r="B41" s="80">
        <v>0.1547236470476642</v>
      </c>
      <c r="C41" s="80">
        <v>9.2322314158082008E-3</v>
      </c>
      <c r="D41" s="80">
        <v>0.1096501571372383</v>
      </c>
      <c r="E41" s="80">
        <v>7.6077752746641636E-3</v>
      </c>
      <c r="H41" s="47" t="s">
        <v>4</v>
      </c>
      <c r="I41" s="48" t="str">
        <f>CONCATENATE(H41,אוטובוסים!C$11)</f>
        <v>HC</v>
      </c>
      <c r="J41" s="48">
        <f>IFERROR(VLOOKUP(I41,$A$3:$E$45,$J$16,FALSE)*(אוטובוסים!$H$11*0.001),0)</f>
        <v>0</v>
      </c>
      <c r="K41" s="48" t="s">
        <v>4</v>
      </c>
      <c r="L41" s="48" t="str">
        <f>CONCATENATE(K41,אוטובוסים!C$12)</f>
        <v>HC</v>
      </c>
      <c r="M41" s="49">
        <f>IFERROR(VLOOKUP(L41,$A$3:$E$45,$J$17,FALSE)*(אוטובוסים!$H$12*0.001),0)</f>
        <v>0</v>
      </c>
    </row>
    <row r="42" spans="1:13" x14ac:dyDescent="0.2">
      <c r="A42" s="47" t="s">
        <v>81</v>
      </c>
      <c r="B42" s="80">
        <v>2.9499780014478443E-2</v>
      </c>
      <c r="C42" s="80">
        <v>9.2322314158082008E-3</v>
      </c>
      <c r="D42" s="80">
        <v>2.0886257413758672E-2</v>
      </c>
      <c r="E42" s="80">
        <v>7.6077752746641636E-3</v>
      </c>
      <c r="H42" s="47" t="s">
        <v>30</v>
      </c>
      <c r="I42" s="48" t="str">
        <f>CONCATENATE(H42,אוטובוסים!C$11)</f>
        <v>NOX</v>
      </c>
      <c r="J42" s="48">
        <f>IFERROR(VLOOKUP(I42,$A$3:$E$45,$J$16,FALSE)*(אוטובוסים!$H$11*0.001),0)</f>
        <v>0</v>
      </c>
      <c r="K42" s="48" t="s">
        <v>30</v>
      </c>
      <c r="L42" s="48" t="str">
        <f>CONCATENATE(K42,אוטובוסים!C$12)</f>
        <v>NOX</v>
      </c>
      <c r="M42" s="49">
        <f>IFERROR(VLOOKUP(L42,$A$3:$E$45,$J$17,FALSE)*(אוטובוסים!$H$12*0.001),0)</f>
        <v>0</v>
      </c>
    </row>
    <row r="43" spans="1:13" x14ac:dyDescent="0.2">
      <c r="A43" s="47" t="s">
        <v>82</v>
      </c>
      <c r="B43" s="80">
        <v>3.0058847872747315E-2</v>
      </c>
      <c r="C43" s="80">
        <v>9.2322314158082008E-3</v>
      </c>
      <c r="D43" s="80">
        <v>2.1267091493703365E-2</v>
      </c>
      <c r="E43" s="80">
        <v>7.6077752746641636E-3</v>
      </c>
      <c r="H43" s="47" t="s">
        <v>5</v>
      </c>
      <c r="I43" s="48" t="str">
        <f>CONCATENATE(H43,אוטובוסים!C$11)</f>
        <v>PM</v>
      </c>
      <c r="J43" s="48">
        <f>IFERROR(VLOOKUP(I43,$A$3:$E$45,$J$16,FALSE)*(אוטובוסים!$H$11*0.001),0)</f>
        <v>0</v>
      </c>
      <c r="K43" s="48" t="s">
        <v>5</v>
      </c>
      <c r="L43" s="48" t="str">
        <f>CONCATENATE(K43,אוטובוסים!C$12)</f>
        <v>PM</v>
      </c>
      <c r="M43" s="49">
        <f>IFERROR(VLOOKUP(L43,$A$3:$E$45,$J$17,FALSE)*(אוטובוסים!$H$12*0.001),0)</f>
        <v>0</v>
      </c>
    </row>
    <row r="44" spans="1:13" x14ac:dyDescent="0.2">
      <c r="A44" s="47" t="s">
        <v>83</v>
      </c>
      <c r="B44" s="48">
        <v>0</v>
      </c>
      <c r="C44" s="48">
        <v>0</v>
      </c>
      <c r="D44" s="48">
        <v>0</v>
      </c>
      <c r="E44" s="49">
        <v>0</v>
      </c>
      <c r="H44" s="47"/>
      <c r="I44" s="48"/>
      <c r="J44" s="48"/>
      <c r="K44" s="48"/>
      <c r="L44" s="48"/>
      <c r="M44" s="49"/>
    </row>
    <row r="45" spans="1:13" ht="15.75" thickBot="1" x14ac:dyDescent="0.3">
      <c r="A45" s="50" t="s">
        <v>77</v>
      </c>
      <c r="B45" s="80">
        <v>0.45480179299770951</v>
      </c>
      <c r="C45" s="80">
        <v>9.2322314158082008E-3</v>
      </c>
      <c r="D45" s="80">
        <v>0.31933056505073404</v>
      </c>
      <c r="E45" s="80">
        <v>7.6077752746641636E-3</v>
      </c>
      <c r="H45" s="100" t="s">
        <v>232</v>
      </c>
      <c r="I45" s="48"/>
      <c r="J45" s="48"/>
      <c r="K45" s="84" t="s">
        <v>233</v>
      </c>
      <c r="L45" s="48"/>
      <c r="M45" s="49"/>
    </row>
    <row r="46" spans="1:13" x14ac:dyDescent="0.2">
      <c r="H46" s="47" t="s">
        <v>60</v>
      </c>
      <c r="I46" s="48" t="s">
        <v>61</v>
      </c>
      <c r="J46" s="48" t="s">
        <v>272</v>
      </c>
      <c r="K46" s="48" t="s">
        <v>60</v>
      </c>
      <c r="L46" s="48" t="s">
        <v>61</v>
      </c>
      <c r="M46" s="49" t="s">
        <v>272</v>
      </c>
    </row>
    <row r="47" spans="1:13" x14ac:dyDescent="0.2">
      <c r="H47" s="47" t="s">
        <v>31</v>
      </c>
      <c r="I47" s="48" t="str">
        <f>CONCATENATE(H47,אוטובוסים!C$13)</f>
        <v>BEN</v>
      </c>
      <c r="J47" s="48">
        <f>IFERROR(VLOOKUP(I47,$A$3:$E$45,$J$18,FALSE)*(אוטובוסים!$H$13*0.001),0)</f>
        <v>0</v>
      </c>
      <c r="K47" s="48" t="s">
        <v>31</v>
      </c>
      <c r="L47" s="48" t="str">
        <f>CONCATENATE(K47,אוטובוסים!C$14)</f>
        <v>BEN</v>
      </c>
      <c r="M47" s="49">
        <f>IFERROR(VLOOKUP(L47,$A$3:$E$45,$J$19,FALSE)*(אוטובוסים!$H$14*0.001),0)</f>
        <v>0</v>
      </c>
    </row>
    <row r="48" spans="1:13" x14ac:dyDescent="0.2">
      <c r="H48" s="47" t="s">
        <v>3</v>
      </c>
      <c r="I48" s="48" t="str">
        <f>CONCATENATE(H48,אוטובוסים!C$13)</f>
        <v>CO2</v>
      </c>
      <c r="J48" s="48">
        <f>IFERROR(VLOOKUP(I48,$A$3:$E$45,$J$18,FALSE)*(אוטובוסים!$H$13*0.001),0)</f>
        <v>0</v>
      </c>
      <c r="K48" s="48" t="s">
        <v>3</v>
      </c>
      <c r="L48" s="48" t="str">
        <f>CONCATENATE(K48,אוטובוסים!C$14)</f>
        <v>CO2</v>
      </c>
      <c r="M48" s="49">
        <f>IFERROR(VLOOKUP(L48,$A$3:$E$45,$J$19,FALSE)*(אוטובוסים!$H$14*0.001),0)</f>
        <v>0</v>
      </c>
    </row>
    <row r="49" spans="1:13" x14ac:dyDescent="0.2">
      <c r="H49" s="47" t="s">
        <v>2</v>
      </c>
      <c r="I49" s="48" t="str">
        <f>CONCATENATE(H49,אוטובוסים!C$13)</f>
        <v>CO</v>
      </c>
      <c r="J49" s="48">
        <f>IFERROR(VLOOKUP(I49,$A$3:$E$45,$J$18,FALSE)*(אוטובוסים!$H$13*0.001),0)</f>
        <v>0</v>
      </c>
      <c r="K49" s="48" t="s">
        <v>2</v>
      </c>
      <c r="L49" s="48" t="str">
        <f>CONCATENATE(K49,אוטובוסים!C$14)</f>
        <v>CO</v>
      </c>
      <c r="M49" s="49">
        <f>IFERROR(VLOOKUP(L49,$A$3:$E$45,$J$19,FALSE)*(אוטובוסים!$H$14*0.001),0)</f>
        <v>0</v>
      </c>
    </row>
    <row r="50" spans="1:13" x14ac:dyDescent="0.2">
      <c r="H50" s="47" t="s">
        <v>4</v>
      </c>
      <c r="I50" s="48" t="str">
        <f>CONCATENATE(H50,אוטובוסים!C$13)</f>
        <v>HC</v>
      </c>
      <c r="J50" s="48">
        <f>IFERROR(VLOOKUP(I50,$A$3:$E$45,$J$18,FALSE)*(אוטובוסים!$H$13*0.001),0)</f>
        <v>0</v>
      </c>
      <c r="K50" s="48" t="s">
        <v>4</v>
      </c>
      <c r="L50" s="48" t="str">
        <f>CONCATENATE(K50,אוטובוסים!C$14)</f>
        <v>HC</v>
      </c>
      <c r="M50" s="49">
        <f>IFERROR(VLOOKUP(L50,$A$3:$E$45,$J$19,FALSE)*(אוטובוסים!$H$14*0.001),0)</f>
        <v>0</v>
      </c>
    </row>
    <row r="51" spans="1:13" x14ac:dyDescent="0.2">
      <c r="H51" s="47" t="s">
        <v>30</v>
      </c>
      <c r="I51" s="48" t="str">
        <f>CONCATENATE(H51,אוטובוסים!C$13)</f>
        <v>NOX</v>
      </c>
      <c r="J51" s="48">
        <f>IFERROR(VLOOKUP(I51,$A$3:$E$45,$J$18,FALSE)*(אוטובוסים!$H$13*0.001),0)</f>
        <v>0</v>
      </c>
      <c r="K51" s="48" t="s">
        <v>30</v>
      </c>
      <c r="L51" s="48" t="str">
        <f>CONCATENATE(K51,אוטובוסים!C$14)</f>
        <v>NOX</v>
      </c>
      <c r="M51" s="49">
        <f>IFERROR(VLOOKUP(L51,$A$3:$E$45,$J$19,FALSE)*(אוטובוסים!$H$14*0.001),0)</f>
        <v>0</v>
      </c>
    </row>
    <row r="52" spans="1:13" x14ac:dyDescent="0.2">
      <c r="H52" s="47" t="s">
        <v>5</v>
      </c>
      <c r="I52" s="48" t="str">
        <f>CONCATENATE(H52,אוטובוסים!C$13)</f>
        <v>PM</v>
      </c>
      <c r="J52" s="48">
        <f>IFERROR(VLOOKUP(I52,$A$3:$E$45,$J$18,FALSE)*(אוטובוסים!$H$13*0.001),0)</f>
        <v>0</v>
      </c>
      <c r="K52" s="48" t="s">
        <v>5</v>
      </c>
      <c r="L52" s="48" t="str">
        <f>CONCATENATE(K52,אוטובוסים!C$14)</f>
        <v>PM</v>
      </c>
      <c r="M52" s="49">
        <f>IFERROR(VLOOKUP(L52,$A$3:$E$45,$J$19,FALSE)*(אוטובוסים!$H$14*0.001),0)</f>
        <v>0</v>
      </c>
    </row>
    <row r="53" spans="1:13" x14ac:dyDescent="0.2">
      <c r="H53" s="47"/>
      <c r="I53" s="48"/>
      <c r="J53" s="48"/>
      <c r="K53" s="48"/>
      <c r="L53" s="48"/>
      <c r="M53" s="49"/>
    </row>
    <row r="54" spans="1:13" ht="15" x14ac:dyDescent="0.25">
      <c r="H54" s="100" t="s">
        <v>234</v>
      </c>
      <c r="I54" s="48"/>
      <c r="J54" s="48"/>
      <c r="K54" s="84" t="s">
        <v>235</v>
      </c>
      <c r="L54" s="48"/>
      <c r="M54" s="49"/>
    </row>
    <row r="55" spans="1:13" x14ac:dyDescent="0.2">
      <c r="H55" s="47" t="s">
        <v>60</v>
      </c>
      <c r="I55" s="48" t="s">
        <v>61</v>
      </c>
      <c r="J55" s="48" t="s">
        <v>272</v>
      </c>
      <c r="K55" s="48" t="s">
        <v>60</v>
      </c>
      <c r="L55" s="48" t="s">
        <v>61</v>
      </c>
      <c r="M55" s="49" t="s">
        <v>272</v>
      </c>
    </row>
    <row r="56" spans="1:13" x14ac:dyDescent="0.2">
      <c r="H56" s="47" t="s">
        <v>31</v>
      </c>
      <c r="I56" s="48" t="str">
        <f>CONCATENATE(H56,אוטובוסים!C$15)</f>
        <v>BEN</v>
      </c>
      <c r="J56" s="48">
        <f>IFERROR(VLOOKUP(I56,$A$3:$E$45,$J$20,FALSE)*(אוטובוסים!$H$15*0.001),0)</f>
        <v>0</v>
      </c>
      <c r="K56" s="48" t="s">
        <v>31</v>
      </c>
      <c r="L56" s="48" t="str">
        <f>CONCATENATE(K56,אוטובוסים!C$16)</f>
        <v>BEN</v>
      </c>
      <c r="M56" s="49">
        <f>IFERROR(VLOOKUP(L56,$A$3:$E$45,$J$21,FALSE)*(אוטובוסים!$H$16*0.001),0)</f>
        <v>0</v>
      </c>
    </row>
    <row r="57" spans="1:13" x14ac:dyDescent="0.2">
      <c r="A57" s="29" t="s">
        <v>76</v>
      </c>
      <c r="B57" s="29" t="s">
        <v>57</v>
      </c>
      <c r="C57" s="83" t="s">
        <v>15</v>
      </c>
      <c r="H57" s="47" t="s">
        <v>3</v>
      </c>
      <c r="I57" s="48" t="str">
        <f>CONCATENATE(H57,אוטובוסים!C$15)</f>
        <v>CO2</v>
      </c>
      <c r="J57" s="48">
        <f>IFERROR(VLOOKUP(I57,$A$3:$E$45,$J$20,FALSE)*(אוטובוסים!$H$15*0.001),0)</f>
        <v>0</v>
      </c>
      <c r="K57" s="48" t="s">
        <v>3</v>
      </c>
      <c r="L57" s="48" t="str">
        <f>CONCATENATE(K57,אוטובוסים!C$16)</f>
        <v>CO2</v>
      </c>
      <c r="M57" s="49">
        <f>IFERROR(VLOOKUP(L57,$A$3:$E$45,$J$21,FALSE)*(אוטובוסים!$H$16*0.001),0)</f>
        <v>0</v>
      </c>
    </row>
    <row r="58" spans="1:13" x14ac:dyDescent="0.2">
      <c r="A58" s="83" t="s">
        <v>32</v>
      </c>
      <c r="B58" s="83">
        <v>50</v>
      </c>
      <c r="C58" s="83" t="s">
        <v>268</v>
      </c>
      <c r="H58" s="47" t="s">
        <v>2</v>
      </c>
      <c r="I58" s="48" t="str">
        <f>CONCATENATE(H58,אוטובוסים!C$15)</f>
        <v>CO</v>
      </c>
      <c r="J58" s="48">
        <f>IFERROR(VLOOKUP(I58,$A$3:$E$45,$J$20,FALSE)*(אוטובוסים!$H$15*0.001),0)</f>
        <v>0</v>
      </c>
      <c r="K58" s="48" t="s">
        <v>2</v>
      </c>
      <c r="L58" s="48" t="str">
        <f>CONCATENATE(K58,אוטובוסים!C$16)</f>
        <v>CO</v>
      </c>
      <c r="M58" s="49">
        <f>IFERROR(VLOOKUP(L58,$A$3:$E$45,$J$21,FALSE)*(אוטובוסים!$H$16*0.001),0)</f>
        <v>0</v>
      </c>
    </row>
    <row r="59" spans="1:13" x14ac:dyDescent="0.2">
      <c r="A59" s="29" t="s">
        <v>17</v>
      </c>
      <c r="B59" s="83">
        <v>90</v>
      </c>
      <c r="C59" s="83" t="s">
        <v>269</v>
      </c>
      <c r="H59" s="47" t="s">
        <v>4</v>
      </c>
      <c r="I59" s="48" t="str">
        <f>CONCATENATE(H59,אוטובוסים!C$15)</f>
        <v>HC</v>
      </c>
      <c r="J59" s="48">
        <f>IFERROR(VLOOKUP(I59,$A$3:$E$45,$J$20,FALSE)*(אוטובוסים!$H$15*0.001),0)</f>
        <v>0</v>
      </c>
      <c r="K59" s="48" t="s">
        <v>4</v>
      </c>
      <c r="L59" s="48" t="str">
        <f>CONCATENATE(K59,אוטובוסים!C$16)</f>
        <v>HC</v>
      </c>
      <c r="M59" s="49">
        <f>IFERROR(VLOOKUP(L59,$A$3:$E$45,$J$21,FALSE)*(אוטובוסים!$H$16*0.001),0)</f>
        <v>0</v>
      </c>
    </row>
    <row r="60" spans="1:13" x14ac:dyDescent="0.2">
      <c r="A60" s="29" t="s">
        <v>18</v>
      </c>
      <c r="B60" s="29"/>
      <c r="H60" s="47" t="s">
        <v>30</v>
      </c>
      <c r="I60" s="48" t="str">
        <f>CONCATENATE(H60,אוטובוסים!C$15)</f>
        <v>NOX</v>
      </c>
      <c r="J60" s="48">
        <f>IFERROR(VLOOKUP(I60,$A$3:$E$45,$J$20,FALSE)*(אוטובוסים!$H$15*0.001),0)</f>
        <v>0</v>
      </c>
      <c r="K60" s="48" t="s">
        <v>30</v>
      </c>
      <c r="L60" s="48" t="str">
        <f>CONCATENATE(K60,אוטובוסים!C$16)</f>
        <v>NOX</v>
      </c>
      <c r="M60" s="49">
        <f>IFERROR(VLOOKUP(L60,$A$3:$E$45,$J$21,FALSE)*(אוטובוסים!$H$16*0.001),0)</f>
        <v>0</v>
      </c>
    </row>
    <row r="61" spans="1:13" x14ac:dyDescent="0.2">
      <c r="A61" s="29" t="s">
        <v>19</v>
      </c>
      <c r="B61" s="29"/>
      <c r="H61" s="47" t="s">
        <v>5</v>
      </c>
      <c r="I61" s="48" t="str">
        <f>CONCATENATE(H61,אוטובוסים!C$15)</f>
        <v>PM</v>
      </c>
      <c r="J61" s="48">
        <f>IFERROR(VLOOKUP(I61,$A$3:$E$45,$J$20,FALSE)*(אוטובוסים!$H$15*0.001),0)</f>
        <v>0</v>
      </c>
      <c r="K61" s="48" t="s">
        <v>5</v>
      </c>
      <c r="L61" s="48" t="str">
        <f>CONCATENATE(K61,אוטובוסים!C$16)</f>
        <v>PM</v>
      </c>
      <c r="M61" s="49">
        <f>IFERROR(VLOOKUP(L61,$A$3:$E$45,$J$21,FALSE)*(אוטובוסים!$H$16*0.001),0)</f>
        <v>0</v>
      </c>
    </row>
    <row r="62" spans="1:13" x14ac:dyDescent="0.2">
      <c r="A62" s="29" t="s">
        <v>20</v>
      </c>
      <c r="B62" s="29"/>
      <c r="H62" s="47"/>
      <c r="I62" s="48"/>
      <c r="J62" s="48"/>
      <c r="K62" s="48"/>
      <c r="L62" s="48"/>
      <c r="M62" s="49"/>
    </row>
    <row r="63" spans="1:13" ht="15" x14ac:dyDescent="0.25">
      <c r="A63" s="29" t="s">
        <v>21</v>
      </c>
      <c r="H63" s="100" t="s">
        <v>236</v>
      </c>
      <c r="I63" s="48"/>
      <c r="J63" s="48"/>
      <c r="K63" s="84" t="s">
        <v>237</v>
      </c>
      <c r="L63" s="48"/>
      <c r="M63" s="49"/>
    </row>
    <row r="64" spans="1:13" x14ac:dyDescent="0.2">
      <c r="A64" s="29" t="s">
        <v>34</v>
      </c>
      <c r="H64" s="47" t="s">
        <v>60</v>
      </c>
      <c r="I64" s="48" t="s">
        <v>61</v>
      </c>
      <c r="J64" s="48" t="s">
        <v>272</v>
      </c>
      <c r="K64" s="48" t="s">
        <v>60</v>
      </c>
      <c r="L64" s="48" t="s">
        <v>61</v>
      </c>
      <c r="M64" s="49" t="s">
        <v>272</v>
      </c>
    </row>
    <row r="65" spans="8:13" x14ac:dyDescent="0.2">
      <c r="H65" s="47" t="s">
        <v>31</v>
      </c>
      <c r="I65" s="48" t="str">
        <f>CONCATENATE(H65,אוטובוסים!C$17)</f>
        <v>BEN</v>
      </c>
      <c r="J65" s="48">
        <f>IFERROR(VLOOKUP(I65,$A$3:$E$45,$J$22,FALSE)*(אוטובוסים!$H$17*0.001),0)</f>
        <v>0</v>
      </c>
      <c r="K65" s="48" t="s">
        <v>31</v>
      </c>
      <c r="L65" s="48" t="str">
        <f>CONCATENATE(K65,אוטובוסים!C$18)</f>
        <v>BEN</v>
      </c>
      <c r="M65" s="49">
        <f>IFERROR(VLOOKUP(L65,$A$3:$E$45,$J$23,FALSE)*(אוטובוסים!$H$18*0.001),0)</f>
        <v>0</v>
      </c>
    </row>
    <row r="66" spans="8:13" x14ac:dyDescent="0.2">
      <c r="H66" s="47" t="s">
        <v>3</v>
      </c>
      <c r="I66" s="48" t="str">
        <f>CONCATENATE(H66,אוטובוסים!C$17)</f>
        <v>CO2</v>
      </c>
      <c r="J66" s="48">
        <f>IFERROR(VLOOKUP(I66,$A$3:$E$45,$J$22,FALSE)*(אוטובוסים!$H$17*0.001),0)</f>
        <v>0</v>
      </c>
      <c r="K66" s="48" t="s">
        <v>3</v>
      </c>
      <c r="L66" s="48" t="str">
        <f>CONCATENATE(K66,אוטובוסים!C$18)</f>
        <v>CO2</v>
      </c>
      <c r="M66" s="49">
        <f>IFERROR(VLOOKUP(L66,$A$3:$E$45,$J$23,FALSE)*(אוטובוסים!$H$18*0.001),0)</f>
        <v>0</v>
      </c>
    </row>
    <row r="67" spans="8:13" x14ac:dyDescent="0.2">
      <c r="H67" s="47" t="s">
        <v>2</v>
      </c>
      <c r="I67" s="48" t="str">
        <f>CONCATENATE(H67,אוטובוסים!C$17)</f>
        <v>CO</v>
      </c>
      <c r="J67" s="48">
        <f>IFERROR(VLOOKUP(I67,$A$3:$E$45,$J$22,FALSE)*(אוטובוסים!$H$17*0.001),0)</f>
        <v>0</v>
      </c>
      <c r="K67" s="48" t="s">
        <v>2</v>
      </c>
      <c r="L67" s="48" t="str">
        <f>CONCATENATE(K67,אוטובוסים!C$18)</f>
        <v>CO</v>
      </c>
      <c r="M67" s="49">
        <f>IFERROR(VLOOKUP(L67,$A$3:$E$45,$J$23,FALSE)*(אוטובוסים!$H$18*0.001),0)</f>
        <v>0</v>
      </c>
    </row>
    <row r="68" spans="8:13" x14ac:dyDescent="0.2">
      <c r="H68" s="47" t="s">
        <v>4</v>
      </c>
      <c r="I68" s="48" t="str">
        <f>CONCATENATE(H68,אוטובוסים!C$17)</f>
        <v>HC</v>
      </c>
      <c r="J68" s="48">
        <f>IFERROR(VLOOKUP(I68,$A$3:$E$45,$J$22,FALSE)*(אוטובוסים!$H$17*0.001),0)</f>
        <v>0</v>
      </c>
      <c r="K68" s="48" t="s">
        <v>4</v>
      </c>
      <c r="L68" s="48" t="str">
        <f>CONCATENATE(K68,אוטובוסים!C$18)</f>
        <v>HC</v>
      </c>
      <c r="M68" s="49">
        <f>IFERROR(VLOOKUP(L68,$A$3:$E$45,$J$23,FALSE)*(אוטובוסים!$H$18*0.001),0)</f>
        <v>0</v>
      </c>
    </row>
    <row r="69" spans="8:13" x14ac:dyDescent="0.2">
      <c r="H69" s="47" t="s">
        <v>30</v>
      </c>
      <c r="I69" s="48" t="str">
        <f>CONCATENATE(H69,אוטובוסים!C$17)</f>
        <v>NOX</v>
      </c>
      <c r="J69" s="48">
        <f>IFERROR(VLOOKUP(I69,$A$3:$E$45,$J$22,FALSE)*(אוטובוסים!$H$17*0.001),0)</f>
        <v>0</v>
      </c>
      <c r="K69" s="48" t="s">
        <v>30</v>
      </c>
      <c r="L69" s="48" t="str">
        <f>CONCATENATE(K69,אוטובוסים!C$18)</f>
        <v>NOX</v>
      </c>
      <c r="M69" s="49">
        <f>IFERROR(VLOOKUP(L69,$A$3:$E$45,$J$23,FALSE)*(אוטובוסים!$H$18*0.001),0)</f>
        <v>0</v>
      </c>
    </row>
    <row r="70" spans="8:13" ht="15" thickBot="1" x14ac:dyDescent="0.25">
      <c r="H70" s="50" t="s">
        <v>5</v>
      </c>
      <c r="I70" s="101" t="str">
        <f>CONCATENATE(H70,אוטובוסים!C$17)</f>
        <v>PM</v>
      </c>
      <c r="J70" s="48">
        <f>IFERROR(VLOOKUP(I70,$A$3:$E$45,$J$22,FALSE)*(אוטובוסים!$H$17*0.001),0)</f>
        <v>0</v>
      </c>
      <c r="K70" s="101" t="s">
        <v>5</v>
      </c>
      <c r="L70" s="101" t="str">
        <f>CONCATENATE(K70,אוטובוסים!C$18)</f>
        <v>PM</v>
      </c>
      <c r="M70" s="49">
        <f>IFERROR(VLOOKUP(L70,$A$3:$E$45,$J$23,FALSE)*(אוטובוסים!$H$18*0.001),0)</f>
        <v>0</v>
      </c>
    </row>
    <row r="72" spans="8:13" ht="15" thickBot="1" x14ac:dyDescent="0.25"/>
    <row r="73" spans="8:13" ht="15" x14ac:dyDescent="0.25">
      <c r="H73" s="186" t="s">
        <v>217</v>
      </c>
      <c r="I73" s="187"/>
    </row>
    <row r="74" spans="8:13" x14ac:dyDescent="0.2">
      <c r="H74" s="47" t="s">
        <v>31</v>
      </c>
      <c r="I74" s="49">
        <f>J29+M29+J38+M38+J47+M47+J56+M56+J65+M65</f>
        <v>0</v>
      </c>
    </row>
    <row r="75" spans="8:13" x14ac:dyDescent="0.2">
      <c r="H75" s="47" t="s">
        <v>3</v>
      </c>
      <c r="I75" s="49">
        <f>J30+M30+J39+M39+J48+M48+J57+M57+J66+M66</f>
        <v>0</v>
      </c>
    </row>
    <row r="76" spans="8:13" x14ac:dyDescent="0.2">
      <c r="H76" s="47" t="s">
        <v>2</v>
      </c>
      <c r="I76" s="49">
        <f t="shared" ref="I76:I78" si="1">J31+M31+J40+M40+J49+M49+J58+M58+J67+M67</f>
        <v>0</v>
      </c>
    </row>
    <row r="77" spans="8:13" x14ac:dyDescent="0.2">
      <c r="H77" s="47" t="s">
        <v>4</v>
      </c>
      <c r="I77" s="49">
        <f>J32+M32+J41+M41+J50+M50+J59+M59+J68+M68</f>
        <v>0</v>
      </c>
    </row>
    <row r="78" spans="8:13" x14ac:dyDescent="0.2">
      <c r="H78" s="47" t="s">
        <v>30</v>
      </c>
      <c r="I78" s="49">
        <f t="shared" si="1"/>
        <v>0</v>
      </c>
    </row>
    <row r="79" spans="8:13" ht="15" thickBot="1" x14ac:dyDescent="0.25">
      <c r="H79" s="50" t="s">
        <v>5</v>
      </c>
      <c r="I79" s="97">
        <f>J34+M34+J43+M43+J52+M52+J61+M61+J70+M70</f>
        <v>0</v>
      </c>
    </row>
  </sheetData>
  <sortState ref="H4:I7">
    <sortCondition ref="H4:H7"/>
  </sortState>
  <mergeCells count="5">
    <mergeCell ref="A1:E1"/>
    <mergeCell ref="H26:M26"/>
    <mergeCell ref="H73:I73"/>
    <mergeCell ref="H12:J12"/>
    <mergeCell ref="H2:I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U18"/>
  <sheetViews>
    <sheetView showGridLines="0" rightToLeft="1" topLeftCell="A4" workbookViewId="0">
      <selection activeCell="D12" sqref="D12"/>
    </sheetView>
  </sheetViews>
  <sheetFormatPr defaultRowHeight="14.25" x14ac:dyDescent="0.2"/>
  <cols>
    <col min="1" max="2" width="9" style="138"/>
    <col min="3" max="3" width="10.375" style="138" customWidth="1"/>
    <col min="4" max="16384" width="9" style="138"/>
  </cols>
  <sheetData>
    <row r="5" spans="2:21" ht="18" x14ac:dyDescent="0.25">
      <c r="B5" s="180" t="s">
        <v>29</v>
      </c>
      <c r="C5" s="189"/>
      <c r="D5" s="189"/>
      <c r="E5" s="189"/>
      <c r="F5" s="189"/>
    </row>
    <row r="8" spans="2:21" ht="141.75" customHeight="1" x14ac:dyDescent="0.2">
      <c r="B8" s="140" t="s">
        <v>42</v>
      </c>
      <c r="C8" s="140" t="s">
        <v>16</v>
      </c>
      <c r="D8" s="141" t="s">
        <v>15</v>
      </c>
      <c r="E8" s="141" t="s">
        <v>278</v>
      </c>
      <c r="F8" s="141" t="s">
        <v>13</v>
      </c>
      <c r="G8" s="141" t="s">
        <v>22</v>
      </c>
      <c r="H8" s="141" t="s">
        <v>23</v>
      </c>
      <c r="J8" s="142"/>
      <c r="K8" s="142"/>
      <c r="L8" s="142"/>
      <c r="M8" s="142"/>
      <c r="N8" s="142"/>
      <c r="O8" s="142"/>
      <c r="P8" s="142"/>
      <c r="Q8" s="142"/>
      <c r="R8" s="142"/>
      <c r="S8" s="142"/>
      <c r="T8" s="142"/>
      <c r="U8" s="142"/>
    </row>
    <row r="9" spans="2:21" ht="15" x14ac:dyDescent="0.2">
      <c r="B9" s="143" t="s">
        <v>238</v>
      </c>
      <c r="C9" s="105"/>
      <c r="D9" s="105"/>
      <c r="E9" s="105"/>
      <c r="F9" s="105"/>
      <c r="G9" s="105"/>
      <c r="H9" s="143">
        <f>E9*G9</f>
        <v>0</v>
      </c>
      <c r="J9" s="142"/>
      <c r="K9" s="142"/>
      <c r="L9" s="142"/>
      <c r="M9" s="142"/>
      <c r="N9" s="142"/>
      <c r="O9" s="142"/>
      <c r="P9" s="142"/>
      <c r="Q9" s="142"/>
      <c r="R9" s="142"/>
      <c r="S9" s="142"/>
      <c r="T9" s="142"/>
      <c r="U9" s="142"/>
    </row>
    <row r="10" spans="2:21" ht="15" x14ac:dyDescent="0.2">
      <c r="B10" s="143" t="s">
        <v>239</v>
      </c>
      <c r="C10" s="105"/>
      <c r="D10" s="105"/>
      <c r="E10" s="105"/>
      <c r="F10" s="105"/>
      <c r="G10" s="105"/>
      <c r="H10" s="143">
        <f t="shared" ref="H10:H18" si="0">E10*G10</f>
        <v>0</v>
      </c>
      <c r="J10" s="142"/>
      <c r="K10" s="142"/>
      <c r="L10" s="142"/>
      <c r="M10" s="142"/>
      <c r="N10" s="142"/>
      <c r="O10" s="142"/>
      <c r="P10" s="142"/>
      <c r="Q10" s="142"/>
      <c r="R10" s="142"/>
      <c r="S10" s="142"/>
      <c r="T10" s="142"/>
      <c r="U10" s="142"/>
    </row>
    <row r="11" spans="2:21" ht="15" x14ac:dyDescent="0.2">
      <c r="B11" s="143" t="s">
        <v>240</v>
      </c>
      <c r="C11" s="105"/>
      <c r="D11" s="105"/>
      <c r="E11" s="105"/>
      <c r="F11" s="105"/>
      <c r="G11" s="105"/>
      <c r="H11" s="143">
        <f t="shared" si="0"/>
        <v>0</v>
      </c>
      <c r="J11" s="142"/>
      <c r="K11" s="142"/>
      <c r="L11" s="142"/>
      <c r="M11" s="142"/>
      <c r="N11" s="142"/>
      <c r="O11" s="142"/>
      <c r="P11" s="142"/>
      <c r="Q11" s="142"/>
      <c r="R11" s="142"/>
      <c r="S11" s="142"/>
      <c r="T11" s="142"/>
      <c r="U11" s="142"/>
    </row>
    <row r="12" spans="2:21" ht="15" x14ac:dyDescent="0.2">
      <c r="B12" s="143" t="s">
        <v>241</v>
      </c>
      <c r="C12" s="105"/>
      <c r="D12" s="105"/>
      <c r="E12" s="105"/>
      <c r="F12" s="105"/>
      <c r="G12" s="105"/>
      <c r="H12" s="143">
        <f t="shared" si="0"/>
        <v>0</v>
      </c>
      <c r="J12" s="142"/>
      <c r="K12" s="142"/>
      <c r="L12" s="142"/>
      <c r="M12" s="142"/>
      <c r="N12" s="142"/>
      <c r="O12" s="142"/>
      <c r="P12" s="142"/>
      <c r="Q12" s="142"/>
      <c r="R12" s="142"/>
      <c r="S12" s="142"/>
      <c r="T12" s="142"/>
      <c r="U12" s="142"/>
    </row>
    <row r="13" spans="2:21" ht="15" x14ac:dyDescent="0.2">
      <c r="B13" s="143" t="s">
        <v>242</v>
      </c>
      <c r="C13" s="105"/>
      <c r="D13" s="105"/>
      <c r="E13" s="105"/>
      <c r="F13" s="105"/>
      <c r="G13" s="105"/>
      <c r="H13" s="143">
        <f t="shared" si="0"/>
        <v>0</v>
      </c>
      <c r="J13" s="142"/>
      <c r="K13" s="142"/>
      <c r="L13" s="142"/>
      <c r="M13" s="142"/>
      <c r="N13" s="142"/>
      <c r="O13" s="142"/>
      <c r="P13" s="142"/>
      <c r="Q13" s="142"/>
      <c r="R13" s="142"/>
      <c r="S13" s="142"/>
      <c r="T13" s="142"/>
      <c r="U13" s="142"/>
    </row>
    <row r="14" spans="2:21" ht="15" x14ac:dyDescent="0.2">
      <c r="B14" s="143" t="s">
        <v>243</v>
      </c>
      <c r="C14" s="105"/>
      <c r="D14" s="105"/>
      <c r="E14" s="105"/>
      <c r="F14" s="105"/>
      <c r="G14" s="105"/>
      <c r="H14" s="143">
        <f t="shared" si="0"/>
        <v>0</v>
      </c>
      <c r="J14" s="142"/>
      <c r="K14" s="142"/>
      <c r="L14" s="142"/>
      <c r="M14" s="142"/>
      <c r="N14" s="142"/>
      <c r="O14" s="142"/>
      <c r="P14" s="142"/>
      <c r="Q14" s="142"/>
      <c r="R14" s="142"/>
      <c r="S14" s="142"/>
      <c r="T14" s="142"/>
      <c r="U14" s="142"/>
    </row>
    <row r="15" spans="2:21" ht="15" x14ac:dyDescent="0.2">
      <c r="B15" s="143" t="s">
        <v>244</v>
      </c>
      <c r="C15" s="105"/>
      <c r="D15" s="105"/>
      <c r="E15" s="105"/>
      <c r="F15" s="105"/>
      <c r="G15" s="105"/>
      <c r="H15" s="143">
        <f t="shared" si="0"/>
        <v>0</v>
      </c>
      <c r="J15" s="142"/>
      <c r="K15" s="142"/>
      <c r="L15" s="142"/>
      <c r="M15" s="142"/>
      <c r="N15" s="142"/>
      <c r="O15" s="142"/>
      <c r="P15" s="142"/>
      <c r="Q15" s="142"/>
      <c r="R15" s="142"/>
      <c r="S15" s="142"/>
      <c r="T15" s="142"/>
      <c r="U15" s="142"/>
    </row>
    <row r="16" spans="2:21" ht="15" x14ac:dyDescent="0.2">
      <c r="B16" s="143" t="s">
        <v>245</v>
      </c>
      <c r="C16" s="105"/>
      <c r="D16" s="105"/>
      <c r="E16" s="105"/>
      <c r="F16" s="105"/>
      <c r="G16" s="105"/>
      <c r="H16" s="143">
        <f t="shared" si="0"/>
        <v>0</v>
      </c>
      <c r="J16" s="142"/>
      <c r="K16" s="142"/>
      <c r="L16" s="142"/>
      <c r="M16" s="142"/>
      <c r="N16" s="142"/>
      <c r="O16" s="142"/>
      <c r="P16" s="142"/>
      <c r="Q16" s="142"/>
      <c r="R16" s="142"/>
      <c r="S16" s="142"/>
      <c r="T16" s="142"/>
      <c r="U16" s="142"/>
    </row>
    <row r="17" spans="2:21" ht="15" x14ac:dyDescent="0.2">
      <c r="B17" s="143" t="s">
        <v>246</v>
      </c>
      <c r="C17" s="105"/>
      <c r="D17" s="105"/>
      <c r="E17" s="105"/>
      <c r="F17" s="105"/>
      <c r="G17" s="105"/>
      <c r="H17" s="143">
        <f t="shared" si="0"/>
        <v>0</v>
      </c>
      <c r="J17" s="142"/>
      <c r="K17" s="142"/>
      <c r="L17" s="142"/>
      <c r="M17" s="142"/>
      <c r="N17" s="142"/>
      <c r="O17" s="142"/>
      <c r="P17" s="142"/>
      <c r="Q17" s="142"/>
      <c r="R17" s="142"/>
      <c r="S17" s="142"/>
      <c r="T17" s="142"/>
      <c r="U17" s="142"/>
    </row>
    <row r="18" spans="2:21" ht="15" x14ac:dyDescent="0.2">
      <c r="B18" s="143" t="s">
        <v>247</v>
      </c>
      <c r="C18" s="105"/>
      <c r="D18" s="105"/>
      <c r="E18" s="105"/>
      <c r="F18" s="105"/>
      <c r="G18" s="105"/>
      <c r="H18" s="143">
        <f t="shared" si="0"/>
        <v>0</v>
      </c>
      <c r="J18" s="142"/>
      <c r="K18" s="142"/>
      <c r="L18" s="142"/>
      <c r="M18" s="142"/>
      <c r="N18" s="142"/>
      <c r="O18" s="142"/>
      <c r="P18" s="142"/>
      <c r="Q18" s="142"/>
      <c r="R18" s="142"/>
      <c r="S18" s="142"/>
      <c r="T18" s="142"/>
      <c r="U18" s="142"/>
    </row>
  </sheetData>
  <sheetProtection password="CC3D" sheet="1" objects="1" scenarios="1" selectLockedCells="1"/>
  <mergeCells count="1">
    <mergeCell ref="B5:F5"/>
  </mergeCells>
  <dataValidations count="1">
    <dataValidation type="whole" operator="greaterThan" allowBlank="1" showInputMessage="1" showErrorMessage="1" sqref="E9:E18 G9:G18">
      <formula1>0</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'אופנוע חישובים'!$B$58</xm:f>
          </x14:formula1>
          <xm:sqref>D9:D18</xm:sqref>
        </x14:dataValidation>
        <x14:dataValidation type="list" allowBlank="1" showInputMessage="1" showErrorMessage="1">
          <x14:formula1>
            <xm:f>'אופנוע חישובים'!$A$58:$A$61</xm:f>
          </x14:formula1>
          <xm:sqref>C9:C18</xm:sqref>
        </x14:dataValidation>
        <x14:dataValidation type="list" allowBlank="1" showInputMessage="1" showErrorMessage="1">
          <x14:formula1>
            <xm:f>'אופנוע חישובים'!$C$58:$C$59</xm:f>
          </x14:formula1>
          <xm:sqref>F9:F18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rightToLeft="1" workbookViewId="0">
      <selection activeCell="I13" sqref="I13"/>
    </sheetView>
  </sheetViews>
  <sheetFormatPr defaultRowHeight="14.25" x14ac:dyDescent="0.2"/>
  <cols>
    <col min="1" max="6" width="9" style="83"/>
    <col min="7" max="7" width="13.375" style="83" bestFit="1" customWidth="1"/>
    <col min="8" max="8" width="31.375" style="83" bestFit="1" customWidth="1"/>
    <col min="9" max="9" width="9" style="83"/>
    <col min="10" max="10" width="14.375" style="83" customWidth="1"/>
    <col min="11" max="11" width="13.625" style="83" customWidth="1"/>
    <col min="12" max="16384" width="9" style="83"/>
  </cols>
  <sheetData>
    <row r="1" spans="1:8" ht="15.75" thickBot="1" x14ac:dyDescent="0.3">
      <c r="A1" s="181" t="s">
        <v>294</v>
      </c>
      <c r="B1" s="182"/>
      <c r="C1" s="182"/>
    </row>
    <row r="2" spans="1:8" x14ac:dyDescent="0.2">
      <c r="A2" s="87">
        <v>1</v>
      </c>
      <c r="B2" s="37">
        <v>2</v>
      </c>
      <c r="C2" s="38">
        <v>3</v>
      </c>
    </row>
    <row r="3" spans="1:8" ht="15" thickBot="1" x14ac:dyDescent="0.25">
      <c r="A3" s="88" t="s">
        <v>63</v>
      </c>
      <c r="B3" s="41" t="s">
        <v>261</v>
      </c>
      <c r="C3" s="103" t="s">
        <v>264</v>
      </c>
    </row>
    <row r="4" spans="1:8" ht="15.75" customHeight="1" x14ac:dyDescent="0.2">
      <c r="A4" s="87" t="s">
        <v>92</v>
      </c>
      <c r="B4" s="9">
        <v>5.8006151877715816E-2</v>
      </c>
      <c r="C4" s="13">
        <v>5.6580555373532619E-2</v>
      </c>
      <c r="F4" s="29"/>
      <c r="G4" s="29"/>
    </row>
    <row r="5" spans="1:8" ht="15" thickBot="1" x14ac:dyDescent="0.25">
      <c r="A5" s="89" t="s">
        <v>93</v>
      </c>
      <c r="B5" s="9">
        <v>1.6806639083299879E-2</v>
      </c>
      <c r="C5" s="13">
        <v>1.6808431367404144E-2</v>
      </c>
      <c r="F5" s="29"/>
      <c r="G5" s="29"/>
    </row>
    <row r="6" spans="1:8" ht="14.25" customHeight="1" x14ac:dyDescent="0.2">
      <c r="A6" s="89" t="s">
        <v>94</v>
      </c>
      <c r="B6" s="9">
        <v>7.4162990130736909E-3</v>
      </c>
      <c r="C6" s="13">
        <v>7.7463169308994535E-3</v>
      </c>
      <c r="F6" s="169" t="s">
        <v>270</v>
      </c>
      <c r="G6" s="170"/>
    </row>
    <row r="7" spans="1:8" ht="14.25" customHeight="1" thickBot="1" x14ac:dyDescent="0.25">
      <c r="A7" s="89" t="s">
        <v>95</v>
      </c>
      <c r="B7" s="51" t="s">
        <v>260</v>
      </c>
      <c r="C7" s="52" t="s">
        <v>260</v>
      </c>
      <c r="F7" s="171"/>
      <c r="G7" s="172"/>
    </row>
    <row r="8" spans="1:8" ht="14.25" customHeight="1" x14ac:dyDescent="0.2">
      <c r="A8" s="89" t="s">
        <v>96</v>
      </c>
      <c r="B8" s="51" t="s">
        <v>260</v>
      </c>
      <c r="C8" s="52" t="s">
        <v>260</v>
      </c>
      <c r="F8" s="42" t="s">
        <v>261</v>
      </c>
      <c r="G8" s="44">
        <v>2</v>
      </c>
    </row>
    <row r="9" spans="1:8" ht="15" thickBot="1" x14ac:dyDescent="0.25">
      <c r="A9" s="89" t="s">
        <v>97</v>
      </c>
      <c r="B9" s="39">
        <v>0</v>
      </c>
      <c r="C9" s="40">
        <v>0</v>
      </c>
      <c r="F9" s="50" t="s">
        <v>264</v>
      </c>
      <c r="G9" s="97">
        <v>3</v>
      </c>
    </row>
    <row r="10" spans="1:8" ht="15" thickBot="1" x14ac:dyDescent="0.25">
      <c r="A10" s="90" t="s">
        <v>91</v>
      </c>
      <c r="B10" s="9">
        <v>7.1412508054455273E-2</v>
      </c>
      <c r="C10" s="13">
        <v>6.176529426397389E-2</v>
      </c>
    </row>
    <row r="11" spans="1:8" ht="15" thickBot="1" x14ac:dyDescent="0.25">
      <c r="A11" s="87" t="s">
        <v>99</v>
      </c>
      <c r="B11" s="10">
        <v>69.055772425688474</v>
      </c>
      <c r="C11" s="14">
        <v>79.843201752768408</v>
      </c>
    </row>
    <row r="12" spans="1:8" ht="15.75" thickBot="1" x14ac:dyDescent="0.3">
      <c r="A12" s="89" t="s">
        <v>100</v>
      </c>
      <c r="B12" s="10">
        <v>65.778143058349272</v>
      </c>
      <c r="C12" s="14">
        <v>75.876040324191933</v>
      </c>
      <c r="F12" s="181" t="s">
        <v>271</v>
      </c>
      <c r="G12" s="182"/>
      <c r="H12" s="183"/>
    </row>
    <row r="13" spans="1:8" x14ac:dyDescent="0.2">
      <c r="A13" s="89" t="s">
        <v>101</v>
      </c>
      <c r="B13" s="10">
        <v>66.018015622366391</v>
      </c>
      <c r="C13" s="14">
        <v>80.704165122285701</v>
      </c>
      <c r="F13" s="42"/>
      <c r="G13" s="43" t="s">
        <v>58</v>
      </c>
      <c r="H13" s="44" t="s">
        <v>59</v>
      </c>
    </row>
    <row r="14" spans="1:8" x14ac:dyDescent="0.2">
      <c r="A14" s="89" t="s">
        <v>102</v>
      </c>
      <c r="B14" s="51" t="s">
        <v>260</v>
      </c>
      <c r="C14" s="52" t="s">
        <v>260</v>
      </c>
      <c r="F14" s="47" t="s">
        <v>238</v>
      </c>
      <c r="G14" s="48" t="str">
        <f>CONCATENATE(אופנוע!D9,אופנוע!F9)</f>
        <v/>
      </c>
      <c r="H14" s="49" t="e">
        <f>VLOOKUP(G14,F$8:G$9,2,FALSE)</f>
        <v>#N/A</v>
      </c>
    </row>
    <row r="15" spans="1:8" x14ac:dyDescent="0.2">
      <c r="A15" s="89" t="s">
        <v>103</v>
      </c>
      <c r="B15" s="51" t="s">
        <v>260</v>
      </c>
      <c r="C15" s="52" t="s">
        <v>260</v>
      </c>
      <c r="F15" s="47" t="s">
        <v>239</v>
      </c>
      <c r="G15" s="48" t="str">
        <f>CONCATENATE(אופנוע!D10,אופנוע!F10)</f>
        <v/>
      </c>
      <c r="H15" s="49" t="e">
        <f t="shared" ref="H15:H23" si="0">VLOOKUP(G15,F$8:G$9,2,FALSE)</f>
        <v>#N/A</v>
      </c>
    </row>
    <row r="16" spans="1:8" x14ac:dyDescent="0.2">
      <c r="A16" s="89" t="s">
        <v>104</v>
      </c>
      <c r="B16" s="39">
        <v>0</v>
      </c>
      <c r="C16" s="40">
        <v>0</v>
      </c>
      <c r="F16" s="47" t="s">
        <v>240</v>
      </c>
      <c r="G16" s="48" t="str">
        <f>CONCATENATE(אופנוע!D11,אופנוע!F11)</f>
        <v/>
      </c>
      <c r="H16" s="49" t="e">
        <f t="shared" si="0"/>
        <v>#N/A</v>
      </c>
    </row>
    <row r="17" spans="1:11" ht="15" thickBot="1" x14ac:dyDescent="0.25">
      <c r="A17" s="90" t="s">
        <v>98</v>
      </c>
      <c r="B17" s="10">
        <v>85.285990117620671</v>
      </c>
      <c r="C17" s="14">
        <v>95.782881931866555</v>
      </c>
      <c r="F17" s="47" t="s">
        <v>241</v>
      </c>
      <c r="G17" s="48" t="str">
        <f>CONCATENATE(אופנוע!D12,אופנוע!F12)</f>
        <v/>
      </c>
      <c r="H17" s="49" t="e">
        <f t="shared" si="0"/>
        <v>#N/A</v>
      </c>
    </row>
    <row r="18" spans="1:11" x14ac:dyDescent="0.2">
      <c r="A18" s="87" t="s">
        <v>44</v>
      </c>
      <c r="B18" s="8">
        <v>8.3224873075537076</v>
      </c>
      <c r="C18" s="12">
        <v>13.31551415623386</v>
      </c>
      <c r="F18" s="47" t="s">
        <v>242</v>
      </c>
      <c r="G18" s="48" t="str">
        <f>CONCATENATE(אופנוע!D13,אופנוע!F13)</f>
        <v/>
      </c>
      <c r="H18" s="49" t="e">
        <f t="shared" si="0"/>
        <v>#N/A</v>
      </c>
    </row>
    <row r="19" spans="1:11" x14ac:dyDescent="0.2">
      <c r="A19" s="89" t="s">
        <v>45</v>
      </c>
      <c r="B19" s="8">
        <v>5.1485066365797429</v>
      </c>
      <c r="C19" s="12">
        <v>9.1519198811801346</v>
      </c>
      <c r="F19" s="47" t="s">
        <v>243</v>
      </c>
      <c r="G19" s="48" t="str">
        <f>CONCATENATE(אופנוע!D14,אופנוע!F14)</f>
        <v/>
      </c>
      <c r="H19" s="49" t="e">
        <f t="shared" si="0"/>
        <v>#N/A</v>
      </c>
    </row>
    <row r="20" spans="1:11" x14ac:dyDescent="0.2">
      <c r="A20" s="89" t="s">
        <v>46</v>
      </c>
      <c r="B20" s="8">
        <v>3.2036565444105123</v>
      </c>
      <c r="C20" s="12">
        <v>6.0006158358878778</v>
      </c>
      <c r="D20" s="83" t="s">
        <v>193</v>
      </c>
      <c r="F20" s="47" t="s">
        <v>244</v>
      </c>
      <c r="G20" s="48" t="str">
        <f>CONCATENATE(אופנוע!D15,אופנוע!F15)</f>
        <v/>
      </c>
      <c r="H20" s="49" t="e">
        <f t="shared" si="0"/>
        <v>#N/A</v>
      </c>
    </row>
    <row r="21" spans="1:11" x14ac:dyDescent="0.2">
      <c r="A21" s="89" t="s">
        <v>47</v>
      </c>
      <c r="B21" s="51" t="s">
        <v>260</v>
      </c>
      <c r="C21" s="52" t="s">
        <v>260</v>
      </c>
      <c r="F21" s="47" t="s">
        <v>245</v>
      </c>
      <c r="G21" s="48" t="str">
        <f>CONCATENATE(אופנוע!D16,אופנוע!F16)</f>
        <v/>
      </c>
      <c r="H21" s="49" t="e">
        <f t="shared" si="0"/>
        <v>#N/A</v>
      </c>
    </row>
    <row r="22" spans="1:11" x14ac:dyDescent="0.2">
      <c r="A22" s="89" t="s">
        <v>48</v>
      </c>
      <c r="B22" s="51" t="s">
        <v>260</v>
      </c>
      <c r="C22" s="52" t="s">
        <v>260</v>
      </c>
      <c r="F22" s="47" t="s">
        <v>246</v>
      </c>
      <c r="G22" s="48" t="str">
        <f>CONCATENATE(אופנוע!D17,אופנוע!F17)</f>
        <v/>
      </c>
      <c r="H22" s="49" t="e">
        <f t="shared" si="0"/>
        <v>#N/A</v>
      </c>
    </row>
    <row r="23" spans="1:11" ht="15" thickBot="1" x14ac:dyDescent="0.25">
      <c r="A23" s="89" t="s">
        <v>49</v>
      </c>
      <c r="B23" s="39">
        <v>0</v>
      </c>
      <c r="C23" s="40">
        <v>0</v>
      </c>
      <c r="F23" s="50" t="s">
        <v>247</v>
      </c>
      <c r="G23" s="101" t="str">
        <f>CONCATENATE(אופנוע!D18,אופנוע!F18)</f>
        <v/>
      </c>
      <c r="H23" s="97" t="e">
        <f t="shared" si="0"/>
        <v>#N/A</v>
      </c>
    </row>
    <row r="24" spans="1:11" ht="15" thickBot="1" x14ac:dyDescent="0.25">
      <c r="A24" s="90" t="s">
        <v>43</v>
      </c>
      <c r="B24" s="8">
        <v>15.426962618633841</v>
      </c>
      <c r="C24" s="12">
        <v>18.935542419196164</v>
      </c>
    </row>
    <row r="25" spans="1:11" ht="15" thickBot="1" x14ac:dyDescent="0.25">
      <c r="A25" s="87" t="s">
        <v>85</v>
      </c>
      <c r="B25" s="8">
        <v>1.940864182382543</v>
      </c>
      <c r="C25" s="12">
        <v>1.8685058636527763</v>
      </c>
    </row>
    <row r="26" spans="1:11" ht="15.75" thickBot="1" x14ac:dyDescent="0.3">
      <c r="A26" s="89" t="s">
        <v>86</v>
      </c>
      <c r="B26" s="8">
        <v>0.62862667977894848</v>
      </c>
      <c r="C26" s="12">
        <v>0.62050649019704118</v>
      </c>
      <c r="F26" s="181" t="s">
        <v>258</v>
      </c>
      <c r="G26" s="190"/>
      <c r="H26" s="190"/>
      <c r="I26" s="190"/>
      <c r="J26" s="190"/>
      <c r="K26" s="191"/>
    </row>
    <row r="27" spans="1:11" ht="15" x14ac:dyDescent="0.25">
      <c r="A27" s="89" t="s">
        <v>87</v>
      </c>
      <c r="B27" s="8">
        <v>0.25361095500585368</v>
      </c>
      <c r="C27" s="12">
        <v>0.26112587064107118</v>
      </c>
      <c r="F27" s="98" t="s">
        <v>248</v>
      </c>
      <c r="G27" s="43"/>
      <c r="H27" s="43"/>
      <c r="I27" s="99" t="s">
        <v>249</v>
      </c>
      <c r="J27" s="43"/>
      <c r="K27" s="44"/>
    </row>
    <row r="28" spans="1:11" x14ac:dyDescent="0.2">
      <c r="A28" s="89" t="s">
        <v>88</v>
      </c>
      <c r="B28" s="51" t="s">
        <v>260</v>
      </c>
      <c r="C28" s="52" t="s">
        <v>260</v>
      </c>
      <c r="F28" s="47" t="s">
        <v>60</v>
      </c>
      <c r="G28" s="48" t="s">
        <v>61</v>
      </c>
      <c r="H28" s="48" t="s">
        <v>272</v>
      </c>
      <c r="I28" s="48" t="s">
        <v>60</v>
      </c>
      <c r="J28" s="48" t="s">
        <v>61</v>
      </c>
      <c r="K28" s="48" t="s">
        <v>272</v>
      </c>
    </row>
    <row r="29" spans="1:11" x14ac:dyDescent="0.2">
      <c r="A29" s="89" t="s">
        <v>89</v>
      </c>
      <c r="B29" s="51" t="s">
        <v>260</v>
      </c>
      <c r="C29" s="52" t="s">
        <v>260</v>
      </c>
      <c r="F29" s="47" t="s">
        <v>31</v>
      </c>
      <c r="G29" s="48" t="str">
        <f>CONCATENATE(F29,אופנוע!C$9)</f>
        <v>BEN</v>
      </c>
      <c r="H29" s="48">
        <f>IFERROR(VLOOKUP(G29,$A$3:$C$45,$H$14,FALSE)*(אופנוע!$H$9*0.001),0)</f>
        <v>0</v>
      </c>
      <c r="I29" s="48" t="s">
        <v>31</v>
      </c>
      <c r="J29" s="48" t="str">
        <f>CONCATENATE(I29,אופנוע!C$10)</f>
        <v>BEN</v>
      </c>
      <c r="K29" s="49">
        <f>IFERROR(VLOOKUP(J29,$A$3:$C$45,$H$15,FALSE)*(אופנוע!$H$10*0.001),0)</f>
        <v>0</v>
      </c>
    </row>
    <row r="30" spans="1:11" x14ac:dyDescent="0.2">
      <c r="A30" s="89" t="s">
        <v>90</v>
      </c>
      <c r="B30" s="39">
        <v>0</v>
      </c>
      <c r="C30" s="40">
        <v>0</v>
      </c>
      <c r="F30" s="47" t="s">
        <v>3</v>
      </c>
      <c r="G30" s="48" t="str">
        <f>CONCATENATE(F30,אופנוע!C$9)</f>
        <v>CO2</v>
      </c>
      <c r="H30" s="48">
        <f>IFERROR(VLOOKUP(G30,$A$3:$C$45,$H$14,FALSE)*(אופנוע!$H$9*0.001),0)</f>
        <v>0</v>
      </c>
      <c r="I30" s="48" t="s">
        <v>3</v>
      </c>
      <c r="J30" s="48" t="str">
        <f>CONCATENATE(I30,אופנוע!C$10)</f>
        <v>CO2</v>
      </c>
      <c r="K30" s="49">
        <f>IFERROR(VLOOKUP(J30,$A$3:$C$45,$H$15,FALSE)*(אופנוע!$H$10*0.001),0)</f>
        <v>0</v>
      </c>
    </row>
    <row r="31" spans="1:11" ht="15" thickBot="1" x14ac:dyDescent="0.25">
      <c r="A31" s="90" t="s">
        <v>84</v>
      </c>
      <c r="B31" s="8">
        <v>2.3710548063757204</v>
      </c>
      <c r="C31" s="12">
        <v>2.0296452243507139</v>
      </c>
      <c r="F31" s="47" t="s">
        <v>2</v>
      </c>
      <c r="G31" s="48" t="str">
        <f>CONCATENATE(F31,אופנוע!C$9)</f>
        <v>CO</v>
      </c>
      <c r="H31" s="48">
        <f>IFERROR(VLOOKUP(G31,$A$3:$C$45,$H$14,FALSE)*(אופנוע!$H$9*0.001),0)</f>
        <v>0</v>
      </c>
      <c r="I31" s="48" t="s">
        <v>2</v>
      </c>
      <c r="J31" s="48" t="str">
        <f>CONCATENATE(I31,אופנוע!C$10)</f>
        <v>CO</v>
      </c>
      <c r="K31" s="49">
        <f>IFERROR(VLOOKUP(J31,$A$3:$C$45,$H$15,FALSE)*(אופנוע!$H$10*0.001),0)</f>
        <v>0</v>
      </c>
    </row>
    <row r="32" spans="1:11" x14ac:dyDescent="0.2">
      <c r="A32" s="87" t="s">
        <v>51</v>
      </c>
      <c r="B32" s="8">
        <v>0.19216144213523331</v>
      </c>
      <c r="C32" s="12">
        <v>0.29973728075431233</v>
      </c>
      <c r="F32" s="47" t="s">
        <v>4</v>
      </c>
      <c r="G32" s="48" t="str">
        <f>CONCATENATE(F32,אופנוע!C$9)</f>
        <v>HC</v>
      </c>
      <c r="H32" s="48">
        <f>IFERROR(VLOOKUP(G32,$A$3:$C$45,$H$14,FALSE)*(אופנוע!$H$9*0.001),0)</f>
        <v>0</v>
      </c>
      <c r="I32" s="48" t="s">
        <v>4</v>
      </c>
      <c r="J32" s="48" t="str">
        <f>CONCATENATE(I32,אופנוע!C$10)</f>
        <v>HC</v>
      </c>
      <c r="K32" s="49">
        <f>IFERROR(VLOOKUP(J32,$A$3:$C$45,$H$15,FALSE)*(אופנוע!$H$10*0.001),0)</f>
        <v>0</v>
      </c>
    </row>
    <row r="33" spans="1:11" x14ac:dyDescent="0.2">
      <c r="A33" s="89" t="s">
        <v>52</v>
      </c>
      <c r="B33" s="8">
        <v>0.18436053644447084</v>
      </c>
      <c r="C33" s="12">
        <v>0.31666205869127989</v>
      </c>
      <c r="F33" s="47" t="s">
        <v>30</v>
      </c>
      <c r="G33" s="48" t="str">
        <f>CONCATENATE(F33,אופנוע!C$9)</f>
        <v>NOX</v>
      </c>
      <c r="H33" s="48">
        <f>IFERROR(VLOOKUP(G33,$A$3:$C$45,$H$14,FALSE)*(אופנוע!$H$9*0.001),0)</f>
        <v>0</v>
      </c>
      <c r="I33" s="48" t="s">
        <v>30</v>
      </c>
      <c r="J33" s="48" t="str">
        <f>CONCATENATE(I33,אופנוע!C$10)</f>
        <v>NOX</v>
      </c>
      <c r="K33" s="49">
        <f>IFERROR(VLOOKUP(J33,$A$3:$C$45,$H$15,FALSE)*(אופנוע!$H$10*0.001),0)</f>
        <v>0</v>
      </c>
    </row>
    <row r="34" spans="1:11" x14ac:dyDescent="0.2">
      <c r="A34" s="89" t="s">
        <v>53</v>
      </c>
      <c r="B34" s="8">
        <v>0.13658032416913959</v>
      </c>
      <c r="C34" s="12">
        <v>0.24289014122502545</v>
      </c>
      <c r="F34" s="47" t="s">
        <v>5</v>
      </c>
      <c r="G34" s="48" t="str">
        <f>CONCATENATE(F34,אופנוע!C$9)</f>
        <v>PM</v>
      </c>
      <c r="H34" s="48">
        <f>IFERROR(VLOOKUP(G34,$A$3:$C$45,$H$14,FALSE)*(אופנוע!$H$9*0.001),0)</f>
        <v>0</v>
      </c>
      <c r="I34" s="48" t="s">
        <v>5</v>
      </c>
      <c r="J34" s="48" t="str">
        <f>CONCATENATE(I34,אופנוע!C$10)</f>
        <v>PM</v>
      </c>
      <c r="K34" s="49">
        <f>IFERROR(VLOOKUP(J34,$A$3:$C$45,$H$15,FALSE)*(אופנוע!$H$10*0.001),0)</f>
        <v>0</v>
      </c>
    </row>
    <row r="35" spans="1:11" x14ac:dyDescent="0.2">
      <c r="A35" s="89" t="s">
        <v>54</v>
      </c>
      <c r="B35" s="51" t="s">
        <v>260</v>
      </c>
      <c r="C35" s="52" t="s">
        <v>260</v>
      </c>
      <c r="F35" s="47"/>
      <c r="G35" s="48"/>
      <c r="H35" s="48"/>
      <c r="I35" s="48"/>
      <c r="J35" s="48"/>
      <c r="K35" s="49"/>
    </row>
    <row r="36" spans="1:11" ht="15" x14ac:dyDescent="0.25">
      <c r="A36" s="89" t="s">
        <v>55</v>
      </c>
      <c r="B36" s="51" t="s">
        <v>260</v>
      </c>
      <c r="C36" s="52" t="s">
        <v>260</v>
      </c>
      <c r="F36" s="100" t="s">
        <v>250</v>
      </c>
      <c r="G36" s="48"/>
      <c r="H36" s="48"/>
      <c r="I36" s="84" t="s">
        <v>251</v>
      </c>
      <c r="J36" s="48"/>
      <c r="K36" s="49"/>
    </row>
    <row r="37" spans="1:11" x14ac:dyDescent="0.2">
      <c r="A37" s="89" t="s">
        <v>56</v>
      </c>
      <c r="B37" s="39">
        <v>0</v>
      </c>
      <c r="C37" s="40">
        <v>0</v>
      </c>
      <c r="F37" s="47" t="s">
        <v>60</v>
      </c>
      <c r="G37" s="48" t="s">
        <v>61</v>
      </c>
      <c r="H37" s="48" t="s">
        <v>272</v>
      </c>
      <c r="I37" s="48" t="s">
        <v>60</v>
      </c>
      <c r="J37" s="48" t="s">
        <v>61</v>
      </c>
      <c r="K37" s="48" t="s">
        <v>272</v>
      </c>
    </row>
    <row r="38" spans="1:11" ht="15" thickBot="1" x14ac:dyDescent="0.25">
      <c r="A38" s="90" t="s">
        <v>50</v>
      </c>
      <c r="B38" s="8">
        <v>0.20510301815782225</v>
      </c>
      <c r="C38" s="12">
        <v>0.34788967489438744</v>
      </c>
      <c r="F38" s="47" t="s">
        <v>31</v>
      </c>
      <c r="G38" s="48" t="str">
        <f>CONCATENATE(F38,אופנוע!C$11)</f>
        <v>BEN</v>
      </c>
      <c r="H38" s="48">
        <f>IFERROR(VLOOKUP(G38,$A$3:$C$45,$H$16,FALSE)*(אופנוע!$H$11*0.001),0)</f>
        <v>0</v>
      </c>
      <c r="I38" s="48" t="s">
        <v>31</v>
      </c>
      <c r="J38" s="48" t="str">
        <f>CONCATENATE(I38,אופנוע!C$12)</f>
        <v>BEN</v>
      </c>
      <c r="K38" s="49">
        <f>IFERROR(VLOOKUP(J38,$A$3:$C$45,$H$17,FALSE)*(אופנוע!$H$12*0.001),0)</f>
        <v>0</v>
      </c>
    </row>
    <row r="39" spans="1:11" x14ac:dyDescent="0.2">
      <c r="A39" s="87" t="s">
        <v>78</v>
      </c>
      <c r="B39" s="9">
        <v>4.4459380585098761E-2</v>
      </c>
      <c r="C39" s="13">
        <v>3.8857946746083442E-2</v>
      </c>
      <c r="F39" s="47" t="s">
        <v>3</v>
      </c>
      <c r="G39" s="48" t="str">
        <f>CONCATENATE(F39,אופנוע!C$11)</f>
        <v>CO2</v>
      </c>
      <c r="H39" s="48">
        <f>IFERROR(VLOOKUP(G39,$A$3:$C$45,$H$16,FALSE)*(אופנוע!$H$11*0.001),0)</f>
        <v>0</v>
      </c>
      <c r="I39" s="48" t="s">
        <v>3</v>
      </c>
      <c r="J39" s="48" t="str">
        <f>CONCATENATE(I39,אופנוע!C$12)</f>
        <v>CO2</v>
      </c>
      <c r="K39" s="49">
        <f>IFERROR(VLOOKUP(J39,$A$3:$C$45,$H$17,FALSE)*(אופנוע!$H$12*0.001),0)</f>
        <v>0</v>
      </c>
    </row>
    <row r="40" spans="1:11" x14ac:dyDescent="0.2">
      <c r="A40" s="89" t="s">
        <v>79</v>
      </c>
      <c r="B40" s="9">
        <v>1.4779741209170633E-2</v>
      </c>
      <c r="C40" s="13">
        <v>1.2917642784689093E-2</v>
      </c>
      <c r="F40" s="47" t="s">
        <v>2</v>
      </c>
      <c r="G40" s="48" t="str">
        <f>CONCATENATE(F40,אופנוע!C$11)</f>
        <v>CO</v>
      </c>
      <c r="H40" s="48">
        <f>IFERROR(VLOOKUP(G40,$A$3:$C$45,$H$16,FALSE)*(אופנוע!$H$11*0.001),0)</f>
        <v>0</v>
      </c>
      <c r="I40" s="48" t="s">
        <v>2</v>
      </c>
      <c r="J40" s="48" t="str">
        <f>CONCATENATE(I40,אופנוע!C$12)</f>
        <v>CO</v>
      </c>
      <c r="K40" s="49">
        <f>IFERROR(VLOOKUP(J40,$A$3:$C$45,$H$17,FALSE)*(אופנוע!$H$12*0.001),0)</f>
        <v>0</v>
      </c>
    </row>
    <row r="41" spans="1:11" x14ac:dyDescent="0.2">
      <c r="A41" s="89" t="s">
        <v>80</v>
      </c>
      <c r="B41" s="9">
        <v>5.0133344219764862E-3</v>
      </c>
      <c r="C41" s="13">
        <v>4.3817048151759928E-3</v>
      </c>
      <c r="F41" s="47" t="s">
        <v>4</v>
      </c>
      <c r="G41" s="48" t="str">
        <f>CONCATENATE(F41,אופנוע!C$11)</f>
        <v>HC</v>
      </c>
      <c r="H41" s="48">
        <f>IFERROR(VLOOKUP(G41,$A$3:$C$45,$H$16,FALSE)*(אופנוע!$H$11*0.001),0)</f>
        <v>0</v>
      </c>
      <c r="I41" s="48" t="s">
        <v>4</v>
      </c>
      <c r="J41" s="48" t="str">
        <f>CONCATENATE(I41,אופנוע!C$12)</f>
        <v>HC</v>
      </c>
      <c r="K41" s="49">
        <f>IFERROR(VLOOKUP(J41,$A$3:$C$45,$H$17,FALSE)*(אופנוע!$H$12*0.001),0)</f>
        <v>0</v>
      </c>
    </row>
    <row r="42" spans="1:11" x14ac:dyDescent="0.2">
      <c r="A42" s="89" t="s">
        <v>81</v>
      </c>
      <c r="B42" s="51" t="s">
        <v>260</v>
      </c>
      <c r="C42" s="52" t="s">
        <v>260</v>
      </c>
      <c r="F42" s="47" t="s">
        <v>30</v>
      </c>
      <c r="G42" s="48" t="str">
        <f>CONCATENATE(F42,אופנוע!C$11)</f>
        <v>NOX</v>
      </c>
      <c r="H42" s="48">
        <f>IFERROR(VLOOKUP(G42,$A$3:$C$45,$H$16,FALSE)*(אופנוע!$H$11*0.001),0)</f>
        <v>0</v>
      </c>
      <c r="I42" s="48" t="s">
        <v>30</v>
      </c>
      <c r="J42" s="48" t="str">
        <f>CONCATENATE(I42,אופנוע!C$12)</f>
        <v>NOX</v>
      </c>
      <c r="K42" s="49">
        <f>IFERROR(VLOOKUP(J42,$A$3:$C$45,$H$17,FALSE)*(אופנוע!$H$12*0.001),0)</f>
        <v>0</v>
      </c>
    </row>
    <row r="43" spans="1:11" x14ac:dyDescent="0.2">
      <c r="A43" s="89" t="s">
        <v>82</v>
      </c>
      <c r="B43" s="51" t="s">
        <v>260</v>
      </c>
      <c r="C43" s="52" t="s">
        <v>260</v>
      </c>
      <c r="F43" s="47" t="s">
        <v>5</v>
      </c>
      <c r="G43" s="48" t="str">
        <f>CONCATENATE(F43,אופנוע!C$11)</f>
        <v>PM</v>
      </c>
      <c r="H43" s="48">
        <f>IFERROR(VLOOKUP(G43,$A$3:$C$45,$H$16,FALSE)*(אופנוע!$H$11*0.001),0)</f>
        <v>0</v>
      </c>
      <c r="I43" s="48" t="s">
        <v>5</v>
      </c>
      <c r="J43" s="48" t="str">
        <f>CONCATENATE(I43,אופנוע!C$12)</f>
        <v>PM</v>
      </c>
      <c r="K43" s="49">
        <f>IFERROR(VLOOKUP(J43,$A$3:$C$45,$H$17,FALSE)*(אופנוע!$H$12*0.001),0)</f>
        <v>0</v>
      </c>
    </row>
    <row r="44" spans="1:11" x14ac:dyDescent="0.2">
      <c r="A44" s="89" t="s">
        <v>83</v>
      </c>
      <c r="B44" s="39">
        <v>0</v>
      </c>
      <c r="C44" s="40">
        <v>0</v>
      </c>
      <c r="F44" s="47"/>
      <c r="G44" s="48"/>
      <c r="H44" s="48"/>
      <c r="I44" s="48"/>
      <c r="J44" s="48"/>
      <c r="K44" s="49"/>
    </row>
    <row r="45" spans="1:11" ht="15.75" thickBot="1" x14ac:dyDescent="0.3">
      <c r="A45" s="90" t="s">
        <v>77</v>
      </c>
      <c r="B45" s="15">
        <v>7.1119736592602248E-2</v>
      </c>
      <c r="C45" s="104">
        <v>6.2159366611532846E-2</v>
      </c>
      <c r="F45" s="100" t="s">
        <v>252</v>
      </c>
      <c r="G45" s="48"/>
      <c r="H45" s="48"/>
      <c r="I45" s="84" t="s">
        <v>253</v>
      </c>
      <c r="J45" s="48"/>
      <c r="K45" s="49"/>
    </row>
    <row r="46" spans="1:11" x14ac:dyDescent="0.2">
      <c r="F46" s="47" t="s">
        <v>60</v>
      </c>
      <c r="G46" s="48" t="s">
        <v>61</v>
      </c>
      <c r="H46" s="48" t="s">
        <v>272</v>
      </c>
      <c r="I46" s="48" t="s">
        <v>60</v>
      </c>
      <c r="J46" s="48" t="s">
        <v>61</v>
      </c>
      <c r="K46" s="48" t="s">
        <v>272</v>
      </c>
    </row>
    <row r="47" spans="1:11" x14ac:dyDescent="0.2">
      <c r="F47" s="47" t="s">
        <v>31</v>
      </c>
      <c r="G47" s="48" t="str">
        <f>CONCATENATE(F47,אופנוע!C$13)</f>
        <v>BEN</v>
      </c>
      <c r="H47" s="48">
        <f>IFERROR(VLOOKUP(G47,$A$3:$C$45,$H$18,FALSE)*(אופנוע!$H$13*0.001),0)</f>
        <v>0</v>
      </c>
      <c r="I47" s="48" t="s">
        <v>31</v>
      </c>
      <c r="J47" s="48" t="str">
        <f>CONCATENATE(I47,אופנוע!C$14)</f>
        <v>BEN</v>
      </c>
      <c r="K47" s="49">
        <f>IFERROR(VLOOKUP(J47,$A$3:$C$45,$H$19,FALSE)*(אופנוע!$H$14*0.001),0)</f>
        <v>0</v>
      </c>
    </row>
    <row r="48" spans="1:11" x14ac:dyDescent="0.2">
      <c r="F48" s="47" t="s">
        <v>3</v>
      </c>
      <c r="G48" s="48" t="str">
        <f>CONCATENATE(F48,אופנוע!C$13)</f>
        <v>CO2</v>
      </c>
      <c r="H48" s="48">
        <f>IFERROR(VLOOKUP(G48,$A$3:$C$45,$H$18,FALSE)*(אופנוע!$H$13*0.001),0)</f>
        <v>0</v>
      </c>
      <c r="I48" s="48" t="s">
        <v>3</v>
      </c>
      <c r="J48" s="48" t="str">
        <f>CONCATENATE(I48,אופנוע!C$14)</f>
        <v>CO2</v>
      </c>
      <c r="K48" s="49">
        <f>IFERROR(VLOOKUP(J48,$A$3:$C$45,$H$19,FALSE)*(אופנוע!$H$14*0.001),0)</f>
        <v>0</v>
      </c>
    </row>
    <row r="49" spans="1:11" x14ac:dyDescent="0.2">
      <c r="F49" s="47" t="s">
        <v>2</v>
      </c>
      <c r="G49" s="48" t="str">
        <f>CONCATENATE(F49,אופנוע!C$13)</f>
        <v>CO</v>
      </c>
      <c r="H49" s="48">
        <f>IFERROR(VLOOKUP(G49,$A$3:$C$45,$H$18,FALSE)*(אופנוע!$H$13*0.001),0)</f>
        <v>0</v>
      </c>
      <c r="I49" s="48" t="s">
        <v>2</v>
      </c>
      <c r="J49" s="48" t="str">
        <f>CONCATENATE(I49,אופנוע!C$14)</f>
        <v>CO</v>
      </c>
      <c r="K49" s="49">
        <f>IFERROR(VLOOKUP(J49,$A$3:$C$45,$H$19,FALSE)*(אופנוע!$H$14*0.001),0)</f>
        <v>0</v>
      </c>
    </row>
    <row r="50" spans="1:11" x14ac:dyDescent="0.2">
      <c r="F50" s="47" t="s">
        <v>4</v>
      </c>
      <c r="G50" s="48" t="str">
        <f>CONCATENATE(F50,אופנוע!C$13)</f>
        <v>HC</v>
      </c>
      <c r="H50" s="48">
        <f>IFERROR(VLOOKUP(G50,$A$3:$C$45,$H$18,FALSE)*(אופנוע!$H$13*0.001),0)</f>
        <v>0</v>
      </c>
      <c r="I50" s="48" t="s">
        <v>4</v>
      </c>
      <c r="J50" s="48" t="str">
        <f>CONCATENATE(I50,אופנוע!C$14)</f>
        <v>HC</v>
      </c>
      <c r="K50" s="49">
        <f>IFERROR(VLOOKUP(J50,$A$3:$C$45,$H$19,FALSE)*(אופנוע!$H$14*0.001),0)</f>
        <v>0</v>
      </c>
    </row>
    <row r="51" spans="1:11" x14ac:dyDescent="0.2">
      <c r="F51" s="47" t="s">
        <v>30</v>
      </c>
      <c r="G51" s="48" t="str">
        <f>CONCATENATE(F51,אופנוע!C$13)</f>
        <v>NOX</v>
      </c>
      <c r="H51" s="48">
        <f>IFERROR(VLOOKUP(G51,$A$3:$C$45,$H$18,FALSE)*(אופנוע!$H$13*0.001),0)</f>
        <v>0</v>
      </c>
      <c r="I51" s="48" t="s">
        <v>30</v>
      </c>
      <c r="J51" s="48" t="str">
        <f>CONCATENATE(I51,אופנוע!C$14)</f>
        <v>NOX</v>
      </c>
      <c r="K51" s="49">
        <f>IFERROR(VLOOKUP(J51,$A$3:$C$45,$H$19,FALSE)*(אופנוע!$H$14*0.001),0)</f>
        <v>0</v>
      </c>
    </row>
    <row r="52" spans="1:11" x14ac:dyDescent="0.2">
      <c r="F52" s="47" t="s">
        <v>5</v>
      </c>
      <c r="G52" s="48" t="str">
        <f>CONCATENATE(F52,אופנוע!C$13)</f>
        <v>PM</v>
      </c>
      <c r="H52" s="48">
        <f>IFERROR(VLOOKUP(G52,$A$3:$C$45,$H$18,FALSE)*(אופנוע!$H$13*0.001),0)</f>
        <v>0</v>
      </c>
      <c r="I52" s="48" t="s">
        <v>5</v>
      </c>
      <c r="J52" s="48" t="str">
        <f>CONCATENATE(I52,אופנוע!C$14)</f>
        <v>PM</v>
      </c>
      <c r="K52" s="49">
        <f>IFERROR(VLOOKUP(J52,$A$3:$C$45,$H$19,FALSE)*(אופנוע!$H$14*0.001),0)</f>
        <v>0</v>
      </c>
    </row>
    <row r="53" spans="1:11" x14ac:dyDescent="0.2">
      <c r="F53" s="47"/>
      <c r="G53" s="48"/>
      <c r="H53" s="48"/>
      <c r="I53" s="48"/>
      <c r="J53" s="48"/>
      <c r="K53" s="49"/>
    </row>
    <row r="54" spans="1:11" ht="15" x14ac:dyDescent="0.25">
      <c r="F54" s="100" t="s">
        <v>254</v>
      </c>
      <c r="G54" s="48"/>
      <c r="H54" s="48"/>
      <c r="I54" s="84" t="s">
        <v>255</v>
      </c>
      <c r="J54" s="48"/>
      <c r="K54" s="49"/>
    </row>
    <row r="55" spans="1:11" x14ac:dyDescent="0.2">
      <c r="F55" s="47" t="s">
        <v>60</v>
      </c>
      <c r="G55" s="48" t="s">
        <v>61</v>
      </c>
      <c r="H55" s="48" t="s">
        <v>272</v>
      </c>
      <c r="I55" s="48" t="s">
        <v>60</v>
      </c>
      <c r="J55" s="48" t="s">
        <v>61</v>
      </c>
      <c r="K55" s="48" t="s">
        <v>272</v>
      </c>
    </row>
    <row r="56" spans="1:11" x14ac:dyDescent="0.2">
      <c r="F56" s="47" t="s">
        <v>31</v>
      </c>
      <c r="G56" s="48" t="str">
        <f>CONCATENATE(F56,אופנוע!C$15)</f>
        <v>BEN</v>
      </c>
      <c r="H56" s="48">
        <f>IFERROR(VLOOKUP(G56,$A$3:$C$45,$H$20,FALSE)*(אופנוע!$H$15*0.001),0)</f>
        <v>0</v>
      </c>
      <c r="I56" s="48" t="s">
        <v>31</v>
      </c>
      <c r="J56" s="48" t="str">
        <f>CONCATENATE(I56,אופנוע!C$16)</f>
        <v>BEN</v>
      </c>
      <c r="K56" s="49">
        <f>IFERROR(VLOOKUP(J56,$A$3:$C$45,$H$21,FALSE)*(אופנוע!$H$16*0.001),0)</f>
        <v>0</v>
      </c>
    </row>
    <row r="57" spans="1:11" x14ac:dyDescent="0.2">
      <c r="A57" s="29" t="s">
        <v>76</v>
      </c>
      <c r="B57" s="29" t="s">
        <v>15</v>
      </c>
      <c r="C57" s="83" t="s">
        <v>57</v>
      </c>
      <c r="F57" s="47" t="s">
        <v>3</v>
      </c>
      <c r="G57" s="48" t="str">
        <f>CONCATENATE(F57,אופנוע!C$15)</f>
        <v>CO2</v>
      </c>
      <c r="H57" s="48">
        <f>IFERROR(VLOOKUP(G57,$A$3:$C$45,$H$20,FALSE)*(אופנוע!$H$15*0.001),0)</f>
        <v>0</v>
      </c>
      <c r="I57" s="48" t="s">
        <v>3</v>
      </c>
      <c r="J57" s="48" t="str">
        <f>CONCATENATE(I57,אופנוע!C$16)</f>
        <v>CO2</v>
      </c>
      <c r="K57" s="49">
        <f>IFERROR(VLOOKUP(J57,$A$3:$C$45,$H$21,FALSE)*(אופנוע!$H$16*0.001),0)</f>
        <v>0</v>
      </c>
    </row>
    <row r="58" spans="1:11" x14ac:dyDescent="0.2">
      <c r="A58" s="83" t="s">
        <v>32</v>
      </c>
      <c r="B58" s="83" t="s">
        <v>267</v>
      </c>
      <c r="C58" s="83">
        <v>50</v>
      </c>
      <c r="F58" s="47" t="s">
        <v>2</v>
      </c>
      <c r="G58" s="48" t="str">
        <f>CONCATENATE(F58,אופנוע!C$15)</f>
        <v>CO</v>
      </c>
      <c r="H58" s="48">
        <f>IFERROR(VLOOKUP(G58,$A$3:$C$45,$H$20,FALSE)*(אופנוע!$H$15*0.001),0)</f>
        <v>0</v>
      </c>
      <c r="I58" s="48" t="s">
        <v>2</v>
      </c>
      <c r="J58" s="48" t="str">
        <f>CONCATENATE(I58,אופנוע!C$16)</f>
        <v>CO</v>
      </c>
      <c r="K58" s="49">
        <f>IFERROR(VLOOKUP(J58,$A$3:$C$45,$H$21,FALSE)*(אופנוע!$H$16*0.001),0)</f>
        <v>0</v>
      </c>
    </row>
    <row r="59" spans="1:11" x14ac:dyDescent="0.2">
      <c r="A59" s="29" t="s">
        <v>17</v>
      </c>
      <c r="C59" s="83">
        <v>90</v>
      </c>
      <c r="F59" s="47" t="s">
        <v>4</v>
      </c>
      <c r="G59" s="48" t="str">
        <f>CONCATENATE(F59,אופנוע!C$15)</f>
        <v>HC</v>
      </c>
      <c r="H59" s="48">
        <f>IFERROR(VLOOKUP(G59,$A$3:$C$45,$H$20,FALSE)*(אופנוע!$H$15*0.001),0)</f>
        <v>0</v>
      </c>
      <c r="I59" s="48" t="s">
        <v>4</v>
      </c>
      <c r="J59" s="48" t="str">
        <f>CONCATENATE(I59,אופנוע!C$16)</f>
        <v>HC</v>
      </c>
      <c r="K59" s="49">
        <f>IFERROR(VLOOKUP(J59,$A$3:$C$45,$H$21,FALSE)*(אופנוע!$H$16*0.001),0)</f>
        <v>0</v>
      </c>
    </row>
    <row r="60" spans="1:11" x14ac:dyDescent="0.2">
      <c r="A60" s="29" t="s">
        <v>18</v>
      </c>
      <c r="B60" s="29"/>
      <c r="F60" s="47" t="s">
        <v>30</v>
      </c>
      <c r="G60" s="48" t="str">
        <f>CONCATENATE(F60,אופנוע!C$15)</f>
        <v>NOX</v>
      </c>
      <c r="H60" s="48">
        <f>IFERROR(VLOOKUP(G60,$A$3:$C$45,$H$20,FALSE)*(אופנוע!$H$15*0.001),0)</f>
        <v>0</v>
      </c>
      <c r="I60" s="48" t="s">
        <v>30</v>
      </c>
      <c r="J60" s="48" t="str">
        <f>CONCATENATE(I60,אופנוע!C$16)</f>
        <v>NOX</v>
      </c>
      <c r="K60" s="49">
        <f>IFERROR(VLOOKUP(J60,$A$3:$C$45,$H$21,FALSE)*(אופנוע!$H$16*0.001),0)</f>
        <v>0</v>
      </c>
    </row>
    <row r="61" spans="1:11" x14ac:dyDescent="0.2">
      <c r="A61" s="29" t="s">
        <v>19</v>
      </c>
      <c r="B61" s="29"/>
      <c r="F61" s="47" t="s">
        <v>5</v>
      </c>
      <c r="G61" s="48" t="str">
        <f>CONCATENATE(F61,אופנוע!C$15)</f>
        <v>PM</v>
      </c>
      <c r="H61" s="48">
        <f>IFERROR(VLOOKUP(G61,$A$3:$C$45,$H$20,FALSE)*(אופנוע!$H$15*0.001),0)</f>
        <v>0</v>
      </c>
      <c r="I61" s="48" t="s">
        <v>5</v>
      </c>
      <c r="J61" s="48" t="str">
        <f>CONCATENATE(I61,אופנוע!C$16)</f>
        <v>PM</v>
      </c>
      <c r="K61" s="49">
        <f>IFERROR(VLOOKUP(J61,$A$3:$C$45,$H$21,FALSE)*(אופנוע!$H$16*0.001),0)</f>
        <v>0</v>
      </c>
    </row>
    <row r="62" spans="1:11" x14ac:dyDescent="0.2">
      <c r="A62" s="29" t="s">
        <v>20</v>
      </c>
      <c r="B62" s="29"/>
      <c r="F62" s="47"/>
      <c r="G62" s="48"/>
      <c r="H62" s="48"/>
      <c r="I62" s="48"/>
      <c r="J62" s="48"/>
      <c r="K62" s="49"/>
    </row>
    <row r="63" spans="1:11" ht="15" x14ac:dyDescent="0.25">
      <c r="A63" s="29" t="s">
        <v>21</v>
      </c>
      <c r="F63" s="100" t="s">
        <v>256</v>
      </c>
      <c r="G63" s="48"/>
      <c r="H63" s="48"/>
      <c r="I63" s="84" t="s">
        <v>257</v>
      </c>
      <c r="J63" s="48"/>
      <c r="K63" s="49"/>
    </row>
    <row r="64" spans="1:11" x14ac:dyDescent="0.2">
      <c r="A64" s="29" t="s">
        <v>34</v>
      </c>
      <c r="F64" s="47" t="s">
        <v>60</v>
      </c>
      <c r="G64" s="48" t="s">
        <v>61</v>
      </c>
      <c r="H64" s="48" t="s">
        <v>62</v>
      </c>
      <c r="I64" s="48" t="s">
        <v>60</v>
      </c>
      <c r="J64" s="48" t="s">
        <v>61</v>
      </c>
      <c r="K64" s="49" t="s">
        <v>62</v>
      </c>
    </row>
    <row r="65" spans="6:11" x14ac:dyDescent="0.2">
      <c r="F65" s="47" t="s">
        <v>31</v>
      </c>
      <c r="G65" s="48" t="str">
        <f>CONCATENATE(F65,אופנוע!C$17)</f>
        <v>BEN</v>
      </c>
      <c r="H65" s="48">
        <f>IFERROR(VLOOKUP(G65,$A$3:$C$45,$H$22,FALSE)*(אופנוע!$H$17*0.001),0)</f>
        <v>0</v>
      </c>
      <c r="I65" s="48" t="s">
        <v>31</v>
      </c>
      <c r="J65" s="48" t="str">
        <f>CONCATENATE(I65,אופנוע!C$18)</f>
        <v>BEN</v>
      </c>
      <c r="K65" s="49">
        <f>IFERROR(VLOOKUP(J65,$A$3:$C$45,$H$23,FALSE)*(אופנוע!$H$18*0.001),0)</f>
        <v>0</v>
      </c>
    </row>
    <row r="66" spans="6:11" x14ac:dyDescent="0.2">
      <c r="F66" s="47" t="s">
        <v>3</v>
      </c>
      <c r="G66" s="48" t="str">
        <f>CONCATENATE(F66,אופנוע!C$17)</f>
        <v>CO2</v>
      </c>
      <c r="H66" s="48">
        <f>IFERROR(VLOOKUP(G66,$A$3:$C$45,$H$22,FALSE)*(אופנוע!$H$17*0.001),0)</f>
        <v>0</v>
      </c>
      <c r="I66" s="48" t="s">
        <v>3</v>
      </c>
      <c r="J66" s="48" t="str">
        <f>CONCATENATE(I66,אופנוע!C$18)</f>
        <v>CO2</v>
      </c>
      <c r="K66" s="49">
        <f>IFERROR(VLOOKUP(J66,$A$3:$C$45,$H$23,FALSE)*(אופנוע!$H$18*0.001),0)</f>
        <v>0</v>
      </c>
    </row>
    <row r="67" spans="6:11" x14ac:dyDescent="0.2">
      <c r="F67" s="47" t="s">
        <v>2</v>
      </c>
      <c r="G67" s="48" t="str">
        <f>CONCATENATE(F67,אופנוע!C$17)</f>
        <v>CO</v>
      </c>
      <c r="H67" s="48">
        <f>IFERROR(VLOOKUP(G67,$A$3:$C$45,$H$22,FALSE)*(אופנוע!$H$17*0.001),0)</f>
        <v>0</v>
      </c>
      <c r="I67" s="48" t="s">
        <v>2</v>
      </c>
      <c r="J67" s="48" t="str">
        <f>CONCATENATE(I67,אופנוע!C$18)</f>
        <v>CO</v>
      </c>
      <c r="K67" s="49">
        <f>IFERROR(VLOOKUP(J67,$A$3:$C$45,$H$23,FALSE)*(אופנוע!$H$18*0.001),0)</f>
        <v>0</v>
      </c>
    </row>
    <row r="68" spans="6:11" x14ac:dyDescent="0.2">
      <c r="F68" s="47" t="s">
        <v>4</v>
      </c>
      <c r="G68" s="48" t="str">
        <f>CONCATENATE(F68,אופנוע!C$17)</f>
        <v>HC</v>
      </c>
      <c r="H68" s="48">
        <f>IFERROR(VLOOKUP(G68,$A$3:$C$45,$H$22,FALSE)*(אופנוע!$H$17*0.001),0)</f>
        <v>0</v>
      </c>
      <c r="I68" s="48" t="s">
        <v>4</v>
      </c>
      <c r="J68" s="48" t="str">
        <f>CONCATENATE(I68,אופנוע!C$18)</f>
        <v>HC</v>
      </c>
      <c r="K68" s="49">
        <f>IFERROR(VLOOKUP(J68,$A$3:$C$45,$H$23,FALSE)*(אופנוע!$H$18*0.001),0)</f>
        <v>0</v>
      </c>
    </row>
    <row r="69" spans="6:11" x14ac:dyDescent="0.2">
      <c r="F69" s="47" t="s">
        <v>30</v>
      </c>
      <c r="G69" s="48" t="str">
        <f>CONCATENATE(F69,אופנוע!C$17)</f>
        <v>NOX</v>
      </c>
      <c r="H69" s="48">
        <f>IFERROR(VLOOKUP(G69,$A$3:$C$45,$H$22,FALSE)*(אופנוע!$H$17*0.001),0)</f>
        <v>0</v>
      </c>
      <c r="I69" s="48" t="s">
        <v>30</v>
      </c>
      <c r="J69" s="48" t="str">
        <f>CONCATENATE(I69,אופנוע!C$18)</f>
        <v>NOX</v>
      </c>
      <c r="K69" s="49">
        <f>IFERROR(VLOOKUP(J69,$A$3:$C$45,$H$23,FALSE)*(אופנוע!$H$18*0.001),0)</f>
        <v>0</v>
      </c>
    </row>
    <row r="70" spans="6:11" ht="15" thickBot="1" x14ac:dyDescent="0.25">
      <c r="F70" s="50" t="s">
        <v>5</v>
      </c>
      <c r="G70" s="101" t="str">
        <f>CONCATENATE(F70,אופנוע!C$17)</f>
        <v>PM</v>
      </c>
      <c r="H70" s="48">
        <f>IFERROR(VLOOKUP(G70,$A$3:$C$45,$H$22,FALSE)*(אופנוע!$H$17*0.001),0)</f>
        <v>0</v>
      </c>
      <c r="I70" s="101" t="s">
        <v>5</v>
      </c>
      <c r="J70" s="101" t="str">
        <f>CONCATENATE(I70,אופנוע!C$18)</f>
        <v>PM</v>
      </c>
      <c r="K70" s="49">
        <f>IFERROR(VLOOKUP(J70,$A$3:$C$45,$H$23,FALSE)*(אופנוע!$H$18*0.001),0)</f>
        <v>0</v>
      </c>
    </row>
    <row r="72" spans="6:11" ht="15" thickBot="1" x14ac:dyDescent="0.25"/>
    <row r="73" spans="6:11" ht="15" x14ac:dyDescent="0.25">
      <c r="F73" s="186" t="s">
        <v>259</v>
      </c>
      <c r="G73" s="187"/>
    </row>
    <row r="74" spans="6:11" x14ac:dyDescent="0.2">
      <c r="F74" s="47" t="s">
        <v>31</v>
      </c>
      <c r="G74" s="49">
        <f>H29+K29+H38+K38+H47+K47+H56+K56+H65+K65</f>
        <v>0</v>
      </c>
    </row>
    <row r="75" spans="6:11" x14ac:dyDescent="0.2">
      <c r="F75" s="47" t="s">
        <v>3</v>
      </c>
      <c r="G75" s="49">
        <f>H30+K30+H39+K39+H48+K48+H57+K57+H66+K66</f>
        <v>0</v>
      </c>
    </row>
    <row r="76" spans="6:11" x14ac:dyDescent="0.2">
      <c r="F76" s="47" t="s">
        <v>2</v>
      </c>
      <c r="G76" s="49">
        <f t="shared" ref="G76" si="1">H31+K31+H40+K40+H49+K49+H58+K58+H67+K67</f>
        <v>0</v>
      </c>
    </row>
    <row r="77" spans="6:11" x14ac:dyDescent="0.2">
      <c r="F77" s="47" t="s">
        <v>4</v>
      </c>
      <c r="G77" s="49">
        <f>H32+K32+H41+K41+H50+K50+H59+K59+H68+K68</f>
        <v>0</v>
      </c>
    </row>
    <row r="78" spans="6:11" x14ac:dyDescent="0.2">
      <c r="F78" s="47" t="s">
        <v>30</v>
      </c>
      <c r="G78" s="49">
        <f>H33+K33+H42+K42+H51+K51+H60+K60+H69+K69</f>
        <v>0</v>
      </c>
    </row>
    <row r="79" spans="6:11" ht="15" thickBot="1" x14ac:dyDescent="0.25">
      <c r="F79" s="50" t="s">
        <v>5</v>
      </c>
      <c r="G79" s="97">
        <f>H34+K34+H43+K43+H52+K52+H61+K61+H70+K70</f>
        <v>0</v>
      </c>
    </row>
  </sheetData>
  <mergeCells count="5">
    <mergeCell ref="A1:C1"/>
    <mergeCell ref="F26:K26"/>
    <mergeCell ref="F73:G73"/>
    <mergeCell ref="F12:H12"/>
    <mergeCell ref="F6:G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rightToLeft="1" zoomScale="120" zoomScaleNormal="120" workbookViewId="0">
      <selection activeCell="A20" sqref="A20"/>
    </sheetView>
  </sheetViews>
  <sheetFormatPr defaultRowHeight="14.25" x14ac:dyDescent="0.2"/>
  <cols>
    <col min="1" max="1" width="9" style="2"/>
    <col min="2" max="2" width="15.5" style="2" customWidth="1"/>
    <col min="3" max="3" width="13.5" style="2" bestFit="1" customWidth="1"/>
    <col min="4" max="4" width="11.125" style="2" bestFit="1" customWidth="1"/>
    <col min="5" max="5" width="12.75" style="2" bestFit="1" customWidth="1"/>
    <col min="6" max="6" width="13.5" style="2" bestFit="1" customWidth="1"/>
    <col min="7" max="7" width="15.125" style="2" customWidth="1"/>
    <col min="8" max="8" width="10.625" style="2" bestFit="1" customWidth="1"/>
    <col min="9" max="9" width="16.25" style="2" customWidth="1"/>
    <col min="10" max="16384" width="9" style="2"/>
  </cols>
  <sheetData>
    <row r="1" spans="1:13" x14ac:dyDescent="0.2">
      <c r="B1" s="16"/>
      <c r="C1" s="16"/>
      <c r="D1" s="16"/>
      <c r="E1" s="16"/>
      <c r="F1" s="16"/>
      <c r="G1" s="16"/>
      <c r="H1" s="16"/>
      <c r="I1" s="16"/>
      <c r="J1" s="16"/>
      <c r="K1" s="16"/>
      <c r="L1" s="16"/>
      <c r="M1" s="16"/>
    </row>
    <row r="2" spans="1:13" ht="18" x14ac:dyDescent="0.2">
      <c r="A2" s="161" t="s">
        <v>1</v>
      </c>
      <c r="B2" s="161"/>
      <c r="C2" s="161"/>
      <c r="D2" s="161"/>
      <c r="E2" s="161"/>
      <c r="F2" s="91"/>
      <c r="G2" s="16"/>
      <c r="H2" s="16"/>
      <c r="I2" s="16"/>
      <c r="J2" s="16"/>
      <c r="K2" s="16"/>
      <c r="L2" s="16"/>
      <c r="M2" s="16"/>
    </row>
    <row r="3" spans="1:13" x14ac:dyDescent="0.2">
      <c r="B3" s="16"/>
      <c r="C3" s="16"/>
      <c r="D3" s="16"/>
      <c r="E3" s="16"/>
      <c r="F3" s="16"/>
      <c r="G3" s="16"/>
      <c r="H3" s="16"/>
      <c r="I3" s="16"/>
      <c r="J3" s="16"/>
      <c r="K3" s="16"/>
      <c r="L3" s="16"/>
      <c r="M3" s="16"/>
    </row>
    <row r="4" spans="1:13" ht="15.75" x14ac:dyDescent="0.2">
      <c r="A4" s="160" t="s">
        <v>9</v>
      </c>
      <c r="B4" s="160"/>
      <c r="C4" s="17"/>
      <c r="D4" s="17"/>
      <c r="E4" s="17"/>
      <c r="F4" s="17"/>
      <c r="G4" s="16"/>
      <c r="H4" s="16"/>
      <c r="I4" s="16"/>
      <c r="J4" s="16"/>
      <c r="K4" s="16"/>
      <c r="L4" s="16"/>
      <c r="M4" s="16"/>
    </row>
    <row r="5" spans="1:13" ht="15" x14ac:dyDescent="0.2">
      <c r="A5" s="159" t="s">
        <v>8</v>
      </c>
      <c r="B5" s="159"/>
      <c r="C5" s="159"/>
      <c r="D5" s="159"/>
      <c r="E5" s="17"/>
      <c r="F5" s="17"/>
      <c r="G5" s="16"/>
      <c r="H5" s="16"/>
      <c r="I5" s="16"/>
      <c r="J5" s="16"/>
      <c r="K5" s="16"/>
      <c r="L5" s="16"/>
      <c r="M5" s="16"/>
    </row>
    <row r="6" spans="1:13" x14ac:dyDescent="0.2">
      <c r="B6" s="16"/>
      <c r="C6" s="16"/>
      <c r="D6" s="16"/>
      <c r="E6" s="16"/>
      <c r="F6" s="16"/>
      <c r="G6" s="16"/>
      <c r="H6" s="16"/>
      <c r="I6" s="16"/>
      <c r="J6" s="16"/>
      <c r="K6" s="16"/>
      <c r="L6" s="16"/>
      <c r="M6" s="16"/>
    </row>
    <row r="7" spans="1:13" x14ac:dyDescent="0.2">
      <c r="B7" s="85" t="s">
        <v>10</v>
      </c>
      <c r="C7" s="106" t="s">
        <v>11</v>
      </c>
      <c r="D7" s="106"/>
      <c r="E7" s="16"/>
      <c r="F7" s="16"/>
      <c r="G7" s="16"/>
      <c r="H7" s="16"/>
      <c r="I7" s="16"/>
      <c r="J7" s="16"/>
      <c r="K7" s="16"/>
      <c r="L7" s="16"/>
      <c r="M7" s="16"/>
    </row>
    <row r="8" spans="1:13" x14ac:dyDescent="0.2">
      <c r="B8" s="16"/>
      <c r="C8" s="16"/>
      <c r="D8" s="16"/>
      <c r="E8" s="16"/>
      <c r="F8" s="16"/>
      <c r="G8" s="16"/>
      <c r="H8" s="16"/>
      <c r="I8" s="16"/>
      <c r="J8" s="16"/>
      <c r="K8" s="16"/>
      <c r="L8" s="16"/>
      <c r="M8" s="16"/>
    </row>
    <row r="9" spans="1:13" x14ac:dyDescent="0.2">
      <c r="B9" s="3"/>
      <c r="C9" s="16"/>
      <c r="D9" s="16"/>
      <c r="E9" s="16"/>
    </row>
    <row r="10" spans="1:13" ht="15" thickBot="1" x14ac:dyDescent="0.25"/>
    <row r="11" spans="1:13" ht="15.75" customHeight="1" thickTop="1" thickBot="1" x14ac:dyDescent="0.25">
      <c r="A11" s="119" t="s">
        <v>33</v>
      </c>
      <c r="B11" s="120" t="s">
        <v>0</v>
      </c>
      <c r="C11" s="121" t="s">
        <v>35</v>
      </c>
      <c r="D11" s="121" t="s">
        <v>40</v>
      </c>
      <c r="E11" s="121" t="s">
        <v>41</v>
      </c>
      <c r="F11" s="121" t="s">
        <v>38</v>
      </c>
      <c r="G11" s="121" t="s">
        <v>39</v>
      </c>
      <c r="H11" s="122" t="s">
        <v>42</v>
      </c>
      <c r="I11" s="119" t="s">
        <v>295</v>
      </c>
    </row>
    <row r="12" spans="1:13" ht="15.75" thickTop="1" x14ac:dyDescent="0.2">
      <c r="A12" s="123" t="s">
        <v>296</v>
      </c>
      <c r="B12" s="124">
        <f>IFERROR('רכב פרטי חישובים'!K76,0)</f>
        <v>0</v>
      </c>
      <c r="C12" s="125">
        <f>IFERROR('מוניות חישובים'!K76,0)</f>
        <v>0</v>
      </c>
      <c r="D12" s="125">
        <f>IFERROR('טנדר חישובים'!K76,0)</f>
        <v>0</v>
      </c>
      <c r="E12" s="125">
        <f>IFERROR('מיניבוס חישובים'!K76,0)</f>
        <v>0</v>
      </c>
      <c r="F12" s="125">
        <f>IFERROR('משאיות חישובים'!K76,0)</f>
        <v>0</v>
      </c>
      <c r="G12" s="125">
        <f>IFERROR('אוטובוסים חישובים'!I76,0)</f>
        <v>0</v>
      </c>
      <c r="H12" s="126">
        <f>IFERROR('אופנוע חישובים'!G76,0)</f>
        <v>0</v>
      </c>
      <c r="I12" s="127">
        <f>IF(SUM(B12:H12)&gt;0,SUM(B12:H12),0)</f>
        <v>0</v>
      </c>
    </row>
    <row r="13" spans="1:13" ht="15" x14ac:dyDescent="0.2">
      <c r="A13" s="128" t="s">
        <v>279</v>
      </c>
      <c r="B13" s="129">
        <f>IFERROR('רכב פרטי חישובים'!K78,0)</f>
        <v>0</v>
      </c>
      <c r="C13" s="130">
        <f>IFERROR('מוניות חישובים'!K78,0)</f>
        <v>0</v>
      </c>
      <c r="D13" s="130">
        <f>IFERROR('טנדר חישובים'!K78,0)</f>
        <v>0</v>
      </c>
      <c r="E13" s="130">
        <f>IFERROR('מיניבוס חישובים'!K78,0)</f>
        <v>0</v>
      </c>
      <c r="F13" s="130">
        <f>IFERROR('משאיות חישובים'!K78,0)</f>
        <v>0</v>
      </c>
      <c r="G13" s="130">
        <f>IFERROR('אוטובוסים חישובים'!I78,0)</f>
        <v>0</v>
      </c>
      <c r="H13" s="131">
        <f>IFERROR('אופנוע חישובים'!G78,0)</f>
        <v>0</v>
      </c>
      <c r="I13" s="132">
        <f t="shared" ref="I13:I17" si="0">IF(SUM(B13:H13)&gt;0,SUM(B13:H13),0)</f>
        <v>0</v>
      </c>
    </row>
    <row r="14" spans="1:13" ht="15" x14ac:dyDescent="0.2">
      <c r="A14" s="128" t="s">
        <v>5</v>
      </c>
      <c r="B14" s="129">
        <f>IFERROR('רכב פרטי חישובים'!K79,0)</f>
        <v>0</v>
      </c>
      <c r="C14" s="130">
        <f>IFERROR('מוניות חישובים'!K79,0)</f>
        <v>0</v>
      </c>
      <c r="D14" s="130">
        <f>IFERROR('טנדר חישובים'!K79,0)</f>
        <v>0</v>
      </c>
      <c r="E14" s="130">
        <f>IFERROR('מיניבוס חישובים'!K79,0)</f>
        <v>0</v>
      </c>
      <c r="F14" s="130">
        <f>IFERROR('משאיות חישובים'!K79,0)</f>
        <v>0</v>
      </c>
      <c r="G14" s="130">
        <f>IFERROR('אוטובוסים חישובים'!I79,0)</f>
        <v>0</v>
      </c>
      <c r="H14" s="131">
        <f>IFERROR('אופנוע חישובים'!G79,0)</f>
        <v>0</v>
      </c>
      <c r="I14" s="132">
        <f t="shared" si="0"/>
        <v>0</v>
      </c>
    </row>
    <row r="15" spans="1:13" ht="15" x14ac:dyDescent="0.2">
      <c r="A15" s="128" t="s">
        <v>4</v>
      </c>
      <c r="B15" s="129">
        <f>IFERROR('רכב פרטי חישובים'!K77,0)</f>
        <v>0</v>
      </c>
      <c r="C15" s="130">
        <f>IFERROR('מוניות חישובים'!K77,0)</f>
        <v>0</v>
      </c>
      <c r="D15" s="130">
        <f>IFERROR('טנדר חישובים'!K77,0)</f>
        <v>0</v>
      </c>
      <c r="E15" s="130">
        <f>IFERROR('מיניבוס חישובים'!K77,0)</f>
        <v>0</v>
      </c>
      <c r="F15" s="130">
        <f>IFERROR('משאיות חישובים'!K77,0)</f>
        <v>0</v>
      </c>
      <c r="G15" s="130">
        <f>IFERROR('אוטובוסים חישובים'!I77,0)</f>
        <v>0</v>
      </c>
      <c r="H15" s="131">
        <f>IFERROR('אופנוע חישובים'!G77,0)</f>
        <v>0</v>
      </c>
      <c r="I15" s="132">
        <f t="shared" si="0"/>
        <v>0</v>
      </c>
    </row>
    <row r="16" spans="1:13" ht="15" x14ac:dyDescent="0.2">
      <c r="A16" s="128" t="s">
        <v>287</v>
      </c>
      <c r="B16" s="129">
        <f>IFERROR('רכב פרטי חישובים'!K74,0)</f>
        <v>0</v>
      </c>
      <c r="C16" s="130">
        <f>IFERROR('מוניות חישובים'!K74,0)</f>
        <v>0</v>
      </c>
      <c r="D16" s="130">
        <f>IFERROR('טנדר חישובים'!K74,0)</f>
        <v>0</v>
      </c>
      <c r="E16" s="130">
        <f>IFERROR('מיניבוס חישובים'!K74,0)</f>
        <v>0</v>
      </c>
      <c r="F16" s="130">
        <f>IFERROR('משאיות חישובים'!K74,0)</f>
        <v>0</v>
      </c>
      <c r="G16" s="130">
        <f>IFERROR('אוטובוסים חישובים'!I74,0)</f>
        <v>0</v>
      </c>
      <c r="H16" s="131">
        <f>IFERROR('אופנוע חישובים'!G74,0)</f>
        <v>0</v>
      </c>
      <c r="I16" s="132">
        <f t="shared" si="0"/>
        <v>0</v>
      </c>
    </row>
    <row r="17" spans="1:9" ht="15.75" thickBot="1" x14ac:dyDescent="0.25">
      <c r="A17" s="133" t="s">
        <v>280</v>
      </c>
      <c r="B17" s="134">
        <f>IFERROR('רכב פרטי חישובים'!K75,0)</f>
        <v>0</v>
      </c>
      <c r="C17" s="135">
        <f>IFERROR('מוניות חישובים'!K75,0)</f>
        <v>0</v>
      </c>
      <c r="D17" s="135">
        <f>IFERROR('טנדר חישובים'!K75,0)</f>
        <v>0</v>
      </c>
      <c r="E17" s="135">
        <f>IFERROR('מיניבוס חישובים'!K75,0)</f>
        <v>0</v>
      </c>
      <c r="F17" s="135">
        <f>IFERROR('משאיות חישובים'!K75,0)</f>
        <v>0</v>
      </c>
      <c r="G17" s="135">
        <f>IFERROR('אוטובוסים חישובים'!I75,0)</f>
        <v>0</v>
      </c>
      <c r="H17" s="136">
        <f>IFERROR('אופנוע חישובים'!G75,0)</f>
        <v>0</v>
      </c>
      <c r="I17" s="137">
        <f t="shared" si="0"/>
        <v>0</v>
      </c>
    </row>
    <row r="18" spans="1:9" ht="15" thickTop="1" x14ac:dyDescent="0.2"/>
  </sheetData>
  <sheetProtection password="CC3D" sheet="1" objects="1" scenarios="1" selectLockedCells="1"/>
  <mergeCells count="3">
    <mergeCell ref="A5:D5"/>
    <mergeCell ref="A4:B4"/>
    <mergeCell ref="A2:E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U18"/>
  <sheetViews>
    <sheetView showGridLines="0" rightToLeft="1" workbookViewId="0">
      <selection activeCell="C9" sqref="C9"/>
    </sheetView>
  </sheetViews>
  <sheetFormatPr defaultRowHeight="14.25" x14ac:dyDescent="0.2"/>
  <cols>
    <col min="3" max="3" width="9" style="7"/>
    <col min="4" max="4" width="9" style="1"/>
    <col min="8" max="8" width="18.25" customWidth="1"/>
    <col min="11" max="11" width="9" style="7"/>
    <col min="13" max="13" width="9" style="7"/>
    <col min="15" max="15" width="9" style="7"/>
    <col min="17" max="17" width="9" style="7"/>
    <col min="19" max="19" width="9" style="7"/>
  </cols>
  <sheetData>
    <row r="5" spans="1:21" ht="18" x14ac:dyDescent="0.25">
      <c r="B5" s="162" t="s">
        <v>14</v>
      </c>
      <c r="C5" s="162"/>
      <c r="D5" s="162"/>
      <c r="E5" s="162"/>
      <c r="F5" s="162"/>
      <c r="G5" s="162"/>
      <c r="H5" s="162"/>
    </row>
    <row r="6" spans="1:21" ht="15" x14ac:dyDescent="0.2">
      <c r="B6" s="6"/>
      <c r="C6" s="6"/>
      <c r="D6" s="6"/>
      <c r="E6" s="6"/>
      <c r="F6" s="6"/>
      <c r="G6" s="6"/>
      <c r="H6" s="6"/>
    </row>
    <row r="7" spans="1:21" ht="15" x14ac:dyDescent="0.2">
      <c r="B7" s="6"/>
      <c r="C7" s="6"/>
      <c r="D7" s="6"/>
      <c r="E7" s="6"/>
      <c r="F7" s="6"/>
      <c r="G7" s="6"/>
      <c r="H7" s="6"/>
    </row>
    <row r="8" spans="1:21" ht="141.75" customHeight="1" x14ac:dyDescent="0.2">
      <c r="B8" s="30" t="s">
        <v>75</v>
      </c>
      <c r="C8" s="30" t="s">
        <v>16</v>
      </c>
      <c r="D8" s="30" t="s">
        <v>15</v>
      </c>
      <c r="E8" s="30" t="s">
        <v>12</v>
      </c>
      <c r="F8" s="30" t="s">
        <v>13</v>
      </c>
      <c r="G8" s="30" t="s">
        <v>22</v>
      </c>
      <c r="H8" s="30" t="s">
        <v>23</v>
      </c>
      <c r="J8" s="11"/>
      <c r="K8" s="11"/>
      <c r="L8" s="11"/>
      <c r="M8" s="11"/>
      <c r="N8" s="11"/>
      <c r="O8" s="11"/>
      <c r="P8" s="11"/>
      <c r="Q8" s="11"/>
      <c r="R8" s="11"/>
      <c r="S8" s="11"/>
      <c r="T8" s="11"/>
      <c r="U8" s="11"/>
    </row>
    <row r="9" spans="1:21" ht="15" x14ac:dyDescent="0.2">
      <c r="B9" s="21" t="s">
        <v>64</v>
      </c>
      <c r="C9" s="105"/>
      <c r="D9" s="105"/>
      <c r="E9" s="105"/>
      <c r="F9" s="105"/>
      <c r="G9" s="105"/>
      <c r="H9" s="21">
        <f t="shared" ref="H9:H18" si="0">E9*G9</f>
        <v>0</v>
      </c>
      <c r="J9" s="11"/>
      <c r="K9" s="11"/>
      <c r="L9" s="11"/>
      <c r="M9" s="11"/>
      <c r="N9" s="11"/>
      <c r="O9" s="11"/>
      <c r="P9" s="11"/>
      <c r="Q9" s="11"/>
      <c r="R9" s="11"/>
      <c r="S9" s="11"/>
      <c r="T9" s="11"/>
      <c r="U9" s="11"/>
    </row>
    <row r="10" spans="1:21" ht="15" x14ac:dyDescent="0.2">
      <c r="B10" s="21" t="s">
        <v>65</v>
      </c>
      <c r="C10" s="105"/>
      <c r="D10" s="105"/>
      <c r="E10" s="105"/>
      <c r="F10" s="105"/>
      <c r="G10" s="105"/>
      <c r="H10" s="21">
        <f t="shared" si="0"/>
        <v>0</v>
      </c>
      <c r="J10" s="11"/>
      <c r="K10" s="11"/>
      <c r="L10" s="11"/>
      <c r="M10" s="11"/>
      <c r="N10" s="11"/>
      <c r="O10" s="11"/>
      <c r="P10" s="11"/>
      <c r="Q10" s="11"/>
      <c r="R10" s="11"/>
      <c r="S10" s="11"/>
      <c r="T10" s="11"/>
      <c r="U10" s="11"/>
    </row>
    <row r="11" spans="1:21" s="7" customFormat="1" ht="15" x14ac:dyDescent="0.2">
      <c r="B11" s="21" t="s">
        <v>66</v>
      </c>
      <c r="C11" s="105"/>
      <c r="D11" s="105"/>
      <c r="E11" s="105"/>
      <c r="F11" s="105"/>
      <c r="G11" s="105"/>
      <c r="H11" s="21">
        <f t="shared" si="0"/>
        <v>0</v>
      </c>
      <c r="J11" s="11"/>
      <c r="K11" s="11"/>
      <c r="L11" s="11"/>
      <c r="M11" s="11"/>
      <c r="N11" s="11"/>
      <c r="O11" s="11"/>
      <c r="P11" s="11"/>
      <c r="Q11" s="11"/>
      <c r="R11" s="11"/>
      <c r="S11" s="11"/>
      <c r="T11" s="11"/>
      <c r="U11" s="11"/>
    </row>
    <row r="12" spans="1:21" s="7" customFormat="1" ht="15" x14ac:dyDescent="0.2">
      <c r="B12" s="21" t="s">
        <v>67</v>
      </c>
      <c r="C12" s="105"/>
      <c r="D12" s="105"/>
      <c r="E12" s="105"/>
      <c r="F12" s="105"/>
      <c r="G12" s="105"/>
      <c r="H12" s="21">
        <f t="shared" si="0"/>
        <v>0</v>
      </c>
      <c r="J12" s="11"/>
      <c r="K12" s="11"/>
      <c r="L12" s="11"/>
      <c r="M12" s="11"/>
      <c r="N12" s="11"/>
      <c r="O12" s="11"/>
      <c r="P12" s="11"/>
      <c r="Q12" s="11"/>
      <c r="R12" s="11"/>
      <c r="S12" s="11"/>
      <c r="T12" s="11"/>
      <c r="U12" s="11"/>
    </row>
    <row r="13" spans="1:21" ht="15" x14ac:dyDescent="0.2">
      <c r="A13" s="7"/>
      <c r="B13" s="21" t="s">
        <v>68</v>
      </c>
      <c r="C13" s="105"/>
      <c r="D13" s="105"/>
      <c r="E13" s="105"/>
      <c r="F13" s="105"/>
      <c r="G13" s="105"/>
      <c r="H13" s="21">
        <f t="shared" si="0"/>
        <v>0</v>
      </c>
      <c r="J13" s="11"/>
      <c r="K13" s="11"/>
      <c r="L13" s="11"/>
      <c r="M13" s="11"/>
      <c r="N13" s="11"/>
      <c r="O13" s="11"/>
      <c r="P13" s="11"/>
      <c r="Q13" s="11"/>
      <c r="R13" s="11"/>
      <c r="S13" s="11"/>
      <c r="T13" s="11"/>
      <c r="U13" s="11"/>
    </row>
    <row r="14" spans="1:21" ht="15" x14ac:dyDescent="0.2">
      <c r="A14" s="7"/>
      <c r="B14" s="21" t="s">
        <v>69</v>
      </c>
      <c r="C14" s="105"/>
      <c r="D14" s="105"/>
      <c r="E14" s="105"/>
      <c r="F14" s="105"/>
      <c r="G14" s="105"/>
      <c r="H14" s="21">
        <f t="shared" si="0"/>
        <v>0</v>
      </c>
      <c r="J14" s="11"/>
      <c r="K14" s="11"/>
      <c r="L14" s="11"/>
      <c r="M14" s="11"/>
      <c r="N14" s="11"/>
      <c r="O14" s="11"/>
      <c r="P14" s="11"/>
      <c r="Q14" s="11"/>
      <c r="R14" s="11"/>
      <c r="S14" s="11"/>
      <c r="T14" s="11"/>
      <c r="U14" s="11"/>
    </row>
    <row r="15" spans="1:21" s="7" customFormat="1" ht="15" x14ac:dyDescent="0.2">
      <c r="B15" s="21" t="s">
        <v>70</v>
      </c>
      <c r="C15" s="105"/>
      <c r="D15" s="105"/>
      <c r="E15" s="105"/>
      <c r="F15" s="105"/>
      <c r="G15" s="105"/>
      <c r="H15" s="21">
        <f t="shared" si="0"/>
        <v>0</v>
      </c>
      <c r="J15" s="11"/>
      <c r="K15" s="11"/>
      <c r="L15" s="11"/>
      <c r="M15" s="11"/>
      <c r="N15" s="11"/>
      <c r="O15" s="11"/>
      <c r="P15" s="11"/>
      <c r="Q15" s="11"/>
      <c r="R15" s="11"/>
      <c r="S15" s="11"/>
      <c r="T15" s="11"/>
      <c r="U15" s="11"/>
    </row>
    <row r="16" spans="1:21" s="7" customFormat="1" ht="15" x14ac:dyDescent="0.2">
      <c r="B16" s="21" t="s">
        <v>71</v>
      </c>
      <c r="C16" s="105"/>
      <c r="D16" s="105"/>
      <c r="E16" s="105"/>
      <c r="F16" s="105"/>
      <c r="G16" s="105"/>
      <c r="H16" s="21">
        <f t="shared" si="0"/>
        <v>0</v>
      </c>
      <c r="J16" s="11"/>
      <c r="K16" s="11"/>
      <c r="L16" s="11"/>
      <c r="M16" s="11"/>
      <c r="N16" s="11"/>
      <c r="O16" s="11"/>
      <c r="P16" s="11"/>
      <c r="Q16" s="11"/>
      <c r="R16" s="11"/>
      <c r="S16" s="11"/>
      <c r="T16" s="11"/>
      <c r="U16" s="11"/>
    </row>
    <row r="17" spans="1:21" ht="15" x14ac:dyDescent="0.2">
      <c r="A17" s="7"/>
      <c r="B17" s="21" t="s">
        <v>72</v>
      </c>
      <c r="C17" s="105"/>
      <c r="D17" s="105"/>
      <c r="E17" s="105"/>
      <c r="F17" s="105"/>
      <c r="G17" s="105"/>
      <c r="H17" s="21">
        <f t="shared" si="0"/>
        <v>0</v>
      </c>
      <c r="J17" s="11"/>
      <c r="K17" s="11"/>
      <c r="L17" s="11"/>
      <c r="M17" s="11"/>
      <c r="N17" s="11"/>
      <c r="O17" s="11"/>
      <c r="P17" s="11"/>
      <c r="Q17" s="11"/>
      <c r="R17" s="11"/>
      <c r="S17" s="11"/>
      <c r="T17" s="11"/>
      <c r="U17" s="11"/>
    </row>
    <row r="18" spans="1:21" ht="15" x14ac:dyDescent="0.2">
      <c r="A18" s="7"/>
      <c r="B18" s="21" t="s">
        <v>73</v>
      </c>
      <c r="C18" s="105"/>
      <c r="D18" s="105"/>
      <c r="E18" s="105"/>
      <c r="F18" s="105"/>
      <c r="G18" s="105"/>
      <c r="H18" s="21">
        <f t="shared" si="0"/>
        <v>0</v>
      </c>
      <c r="J18" s="11"/>
      <c r="K18" s="11"/>
      <c r="L18" s="11"/>
      <c r="M18" s="11"/>
      <c r="N18" s="11"/>
      <c r="O18" s="11"/>
      <c r="P18" s="11"/>
      <c r="Q18" s="11"/>
      <c r="R18" s="11"/>
      <c r="S18" s="11"/>
      <c r="T18" s="11"/>
      <c r="U18" s="11"/>
    </row>
  </sheetData>
  <sheetProtection password="CC3D" sheet="1" objects="1" scenarios="1" selectLockedCells="1"/>
  <dataConsolidate/>
  <mergeCells count="1">
    <mergeCell ref="B5:H5"/>
  </mergeCells>
  <dataValidations count="1">
    <dataValidation type="whole" operator="greaterThan" allowBlank="1" showInputMessage="1" showErrorMessage="1" sqref="E9:E18 G9:G18">
      <formula1>0</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'רכב פרטי חישובים'!$B$58:$B$60</xm:f>
          </x14:formula1>
          <xm:sqref>D9:D18</xm:sqref>
        </x14:dataValidation>
        <x14:dataValidation type="list" allowBlank="1" showInputMessage="1" showErrorMessage="1">
          <x14:formula1>
            <xm:f>'רכב פרטי חישובים'!$C$58:$C$59</xm:f>
          </x14:formula1>
          <xm:sqref>F9:F18</xm:sqref>
        </x14:dataValidation>
        <x14:dataValidation type="list" allowBlank="1" showInputMessage="1" showErrorMessage="1">
          <x14:formula1>
            <xm:f>'רכב פרטי חישובים'!$A$58:$A$64</xm:f>
          </x14:formula1>
          <xm:sqref>C9:C18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9"/>
  <sheetViews>
    <sheetView rightToLeft="1" workbookViewId="0">
      <selection activeCell="I32" sqref="I32"/>
    </sheetView>
  </sheetViews>
  <sheetFormatPr defaultRowHeight="14.25" x14ac:dyDescent="0.2"/>
  <cols>
    <col min="1" max="10" width="9" style="28"/>
    <col min="11" max="11" width="13.375" style="28" bestFit="1" customWidth="1"/>
    <col min="12" max="12" width="31.375" style="28" bestFit="1" customWidth="1"/>
    <col min="13" max="13" width="9" style="28"/>
    <col min="14" max="14" width="14.375" style="28" customWidth="1"/>
    <col min="15" max="15" width="13.625" style="28" customWidth="1"/>
    <col min="16" max="16384" width="9" style="28"/>
  </cols>
  <sheetData>
    <row r="1" spans="1:12" ht="15.75" thickBot="1" x14ac:dyDescent="0.3">
      <c r="A1" s="163" t="s">
        <v>289</v>
      </c>
      <c r="B1" s="164"/>
      <c r="C1" s="164"/>
      <c r="D1" s="164"/>
      <c r="E1" s="164"/>
      <c r="F1" s="164"/>
      <c r="G1" s="165"/>
    </row>
    <row r="2" spans="1:12" x14ac:dyDescent="0.2">
      <c r="A2" s="32">
        <v>1</v>
      </c>
      <c r="B2" s="33">
        <v>2</v>
      </c>
      <c r="C2" s="33">
        <v>3</v>
      </c>
      <c r="D2" s="33">
        <v>4</v>
      </c>
      <c r="E2" s="33">
        <v>5</v>
      </c>
      <c r="F2" s="33">
        <v>6</v>
      </c>
      <c r="G2" s="34">
        <v>7</v>
      </c>
      <c r="J2" s="169" t="s">
        <v>270</v>
      </c>
      <c r="K2" s="170"/>
    </row>
    <row r="3" spans="1:12" ht="15" customHeight="1" x14ac:dyDescent="0.2">
      <c r="A3" s="26" t="s">
        <v>63</v>
      </c>
      <c r="B3" s="22" t="s">
        <v>261</v>
      </c>
      <c r="C3" s="22" t="s">
        <v>262</v>
      </c>
      <c r="D3" s="22" t="s">
        <v>263</v>
      </c>
      <c r="E3" s="22" t="s">
        <v>264</v>
      </c>
      <c r="F3" s="22" t="s">
        <v>265</v>
      </c>
      <c r="G3" s="22" t="s">
        <v>266</v>
      </c>
      <c r="J3" s="171"/>
      <c r="K3" s="172"/>
    </row>
    <row r="4" spans="1:12" x14ac:dyDescent="0.2">
      <c r="A4" s="26" t="s">
        <v>92</v>
      </c>
      <c r="B4" s="51">
        <v>8.0496076913615707E-3</v>
      </c>
      <c r="C4" s="51">
        <v>8.6510062286001004E-4</v>
      </c>
      <c r="D4" s="51">
        <v>1.0116541545822032E-3</v>
      </c>
      <c r="E4" s="51">
        <v>5.8960272658850846E-3</v>
      </c>
      <c r="F4" s="51">
        <v>5.2628100324069631E-4</v>
      </c>
      <c r="G4" s="52">
        <v>2.2175593119088435E-4</v>
      </c>
      <c r="J4" s="26" t="s">
        <v>261</v>
      </c>
      <c r="K4" s="25">
        <v>2</v>
      </c>
    </row>
    <row r="5" spans="1:12" x14ac:dyDescent="0.2">
      <c r="A5" s="26" t="s">
        <v>93</v>
      </c>
      <c r="B5" s="51">
        <v>3.1558455574405694E-3</v>
      </c>
      <c r="C5" s="51">
        <v>9.8490276880033477E-4</v>
      </c>
      <c r="D5" s="51">
        <v>2.0233083091644066E-4</v>
      </c>
      <c r="E5" s="51">
        <v>2.2626013709173371E-3</v>
      </c>
      <c r="F5" s="51">
        <v>5.4722461711302595E-4</v>
      </c>
      <c r="G5" s="52">
        <v>5.2177866162561026E-5</v>
      </c>
      <c r="J5" s="26" t="s">
        <v>264</v>
      </c>
      <c r="K5" s="25">
        <v>5</v>
      </c>
    </row>
    <row r="6" spans="1:12" x14ac:dyDescent="0.2">
      <c r="A6" s="26" t="s">
        <v>94</v>
      </c>
      <c r="B6" s="51">
        <v>7.2367802467396313E-4</v>
      </c>
      <c r="C6" s="51">
        <v>3.01208435771478E-4</v>
      </c>
      <c r="D6" s="51">
        <v>1.3053601994609073E-4</v>
      </c>
      <c r="E6" s="51">
        <v>1.1180135304381088E-3</v>
      </c>
      <c r="F6" s="51">
        <v>1.8821732786015533E-4</v>
      </c>
      <c r="G6" s="52">
        <v>3.2611166351600636E-5</v>
      </c>
      <c r="J6" s="26" t="s">
        <v>263</v>
      </c>
      <c r="K6" s="25">
        <v>4</v>
      </c>
    </row>
    <row r="7" spans="1:12" x14ac:dyDescent="0.2">
      <c r="A7" s="26" t="s">
        <v>95</v>
      </c>
      <c r="B7" s="51">
        <v>6.4658351522984864E-4</v>
      </c>
      <c r="C7" s="51">
        <v>3.01208435771478E-4</v>
      </c>
      <c r="D7" s="51">
        <v>3.9160805983827216E-5</v>
      </c>
      <c r="E7" s="51">
        <v>8.3368556426428701E-4</v>
      </c>
      <c r="F7" s="51">
        <v>1.8821732786015533E-4</v>
      </c>
      <c r="G7" s="52">
        <v>1.3044466540640256E-5</v>
      </c>
      <c r="J7" s="26" t="s">
        <v>266</v>
      </c>
      <c r="K7" s="25">
        <v>7</v>
      </c>
    </row>
    <row r="8" spans="1:12" x14ac:dyDescent="0.2">
      <c r="A8" s="26" t="s">
        <v>96</v>
      </c>
      <c r="B8" s="53">
        <v>6.4658351522984864E-4</v>
      </c>
      <c r="C8" s="51">
        <v>3.01208435771478E-4</v>
      </c>
      <c r="D8" s="53">
        <v>3.9160805983827216E-5</v>
      </c>
      <c r="E8" s="53">
        <v>8.3368556426428701E-4</v>
      </c>
      <c r="F8" s="51">
        <v>1.8821732786015527E-4</v>
      </c>
      <c r="G8" s="54">
        <v>1.3044466540640256E-5</v>
      </c>
      <c r="J8" s="26" t="s">
        <v>262</v>
      </c>
      <c r="K8" s="25">
        <v>3</v>
      </c>
    </row>
    <row r="9" spans="1:12" ht="15" thickBot="1" x14ac:dyDescent="0.25">
      <c r="A9" s="26" t="s">
        <v>97</v>
      </c>
      <c r="B9" s="22">
        <v>0</v>
      </c>
      <c r="C9" s="22">
        <v>0</v>
      </c>
      <c r="D9" s="22">
        <v>0</v>
      </c>
      <c r="E9" s="22">
        <v>0</v>
      </c>
      <c r="F9" s="22">
        <v>0</v>
      </c>
      <c r="G9" s="25">
        <v>0</v>
      </c>
      <c r="J9" s="35" t="s">
        <v>265</v>
      </c>
      <c r="K9" s="92">
        <v>6</v>
      </c>
    </row>
    <row r="10" spans="1:12" x14ac:dyDescent="0.2">
      <c r="A10" s="26" t="s">
        <v>91</v>
      </c>
      <c r="B10" s="51">
        <v>8.8839764297076199E-2</v>
      </c>
      <c r="C10" s="51">
        <v>2.6193137393096554E-3</v>
      </c>
      <c r="D10" s="51">
        <v>1.0116541545822032E-3</v>
      </c>
      <c r="E10" s="51">
        <v>5.1666369391487478E-2</v>
      </c>
      <c r="F10" s="51">
        <v>1.517506349711868E-3</v>
      </c>
      <c r="G10" s="52">
        <v>2.2175593119088435E-4</v>
      </c>
    </row>
    <row r="11" spans="1:12" ht="15" thickBot="1" x14ac:dyDescent="0.25">
      <c r="A11" s="26" t="s">
        <v>99</v>
      </c>
      <c r="B11" s="55">
        <v>161.92402473981821</v>
      </c>
      <c r="C11" s="55">
        <v>186.2091637328565</v>
      </c>
      <c r="D11" s="55">
        <v>144.26055908203125</v>
      </c>
      <c r="E11" s="55">
        <v>153.22754614276161</v>
      </c>
      <c r="F11" s="55">
        <v>187.67167592525101</v>
      </c>
      <c r="G11" s="56">
        <v>152.72463989257812</v>
      </c>
    </row>
    <row r="12" spans="1:12" ht="15" x14ac:dyDescent="0.25">
      <c r="A12" s="26" t="s">
        <v>100</v>
      </c>
      <c r="B12" s="55">
        <v>161.04161386780081</v>
      </c>
      <c r="C12" s="55">
        <v>163.21906739706094</v>
      </c>
      <c r="D12" s="55">
        <v>144.26055908203125</v>
      </c>
      <c r="E12" s="55">
        <v>150.30274903733971</v>
      </c>
      <c r="F12" s="55">
        <v>163.710825424879</v>
      </c>
      <c r="G12" s="56">
        <v>152.72463989257812</v>
      </c>
      <c r="J12" s="173" t="s">
        <v>271</v>
      </c>
      <c r="K12" s="174"/>
      <c r="L12" s="175"/>
    </row>
    <row r="13" spans="1:12" x14ac:dyDescent="0.2">
      <c r="A13" s="26" t="s">
        <v>101</v>
      </c>
      <c r="B13" s="55">
        <v>165.56538458819787</v>
      </c>
      <c r="C13" s="55">
        <v>143.88916015625</v>
      </c>
      <c r="D13" s="55">
        <v>144.26055908203125</v>
      </c>
      <c r="E13" s="55">
        <v>156.51325542284073</v>
      </c>
      <c r="F13" s="55">
        <v>138.25285339355469</v>
      </c>
      <c r="G13" s="56">
        <v>152.72463989257812</v>
      </c>
      <c r="J13" s="26"/>
      <c r="K13" s="22" t="s">
        <v>58</v>
      </c>
      <c r="L13" s="25" t="s">
        <v>59</v>
      </c>
    </row>
    <row r="14" spans="1:12" x14ac:dyDescent="0.2">
      <c r="A14" s="26" t="s">
        <v>102</v>
      </c>
      <c r="B14" s="55">
        <v>174.44695638063428</v>
      </c>
      <c r="C14" s="55">
        <v>143.88916015625</v>
      </c>
      <c r="D14" s="55">
        <v>144.26055908203125</v>
      </c>
      <c r="E14" s="55">
        <v>165.55567513070486</v>
      </c>
      <c r="F14" s="55">
        <v>138.25285339355469</v>
      </c>
      <c r="G14" s="56">
        <v>152.72463989257812</v>
      </c>
      <c r="J14" s="26" t="s">
        <v>64</v>
      </c>
      <c r="K14" s="22" t="str">
        <f>CONCATENATE('רכבים פרטיים'!D9,'רכבים פרטיים'!F9)</f>
        <v/>
      </c>
      <c r="L14" s="25" t="e">
        <f>VLOOKUP(K14,J$4:K$9,2,FALSE)</f>
        <v>#N/A</v>
      </c>
    </row>
    <row r="15" spans="1:12" x14ac:dyDescent="0.2">
      <c r="A15" s="26" t="s">
        <v>103</v>
      </c>
      <c r="B15" s="57">
        <v>174.44695638063428</v>
      </c>
      <c r="C15" s="55">
        <v>190.809814453125</v>
      </c>
      <c r="D15" s="57">
        <v>144.26055908203125</v>
      </c>
      <c r="E15" s="57">
        <v>165.55567513070486</v>
      </c>
      <c r="F15" s="55">
        <v>191.92022705078125</v>
      </c>
      <c r="G15" s="58">
        <v>152.72463989257812</v>
      </c>
      <c r="J15" s="26" t="s">
        <v>65</v>
      </c>
      <c r="K15" s="22" t="str">
        <f>CONCATENATE('רכבים פרטיים'!D10,'רכבים פרטיים'!F10)</f>
        <v/>
      </c>
      <c r="L15" s="25" t="e">
        <f t="shared" ref="L15:L23" si="0">VLOOKUP(K15,J$4:K$9,2,FALSE)</f>
        <v>#N/A</v>
      </c>
    </row>
    <row r="16" spans="1:12" x14ac:dyDescent="0.2">
      <c r="A16" s="26" t="s">
        <v>104</v>
      </c>
      <c r="B16" s="22">
        <v>0</v>
      </c>
      <c r="C16" s="22">
        <v>0</v>
      </c>
      <c r="D16" s="22">
        <v>0</v>
      </c>
      <c r="E16" s="22">
        <v>0</v>
      </c>
      <c r="F16" s="22">
        <v>0</v>
      </c>
      <c r="G16" s="25">
        <v>0</v>
      </c>
      <c r="J16" s="26" t="s">
        <v>66</v>
      </c>
      <c r="K16" s="22" t="str">
        <f>CONCATENATE('רכבים פרטיים'!D11,'רכבים פרטיים'!F11)</f>
        <v/>
      </c>
      <c r="L16" s="25" t="e">
        <f t="shared" si="0"/>
        <v>#N/A</v>
      </c>
    </row>
    <row r="17" spans="1:15" x14ac:dyDescent="0.2">
      <c r="A17" s="26" t="s">
        <v>98</v>
      </c>
      <c r="B17" s="55">
        <v>153.98672917326596</v>
      </c>
      <c r="C17" s="55">
        <v>179.60808152418869</v>
      </c>
      <c r="D17" s="55">
        <v>144.26055908203125</v>
      </c>
      <c r="E17" s="55">
        <v>158.65541150687642</v>
      </c>
      <c r="F17" s="55">
        <v>165.09285794771634</v>
      </c>
      <c r="G17" s="56">
        <v>152.72463989257812</v>
      </c>
      <c r="J17" s="26" t="s">
        <v>67</v>
      </c>
      <c r="K17" s="22" t="str">
        <f>CONCATENATE('רכבים פרטיים'!D12,'רכבים פרטיים'!F12)</f>
        <v/>
      </c>
      <c r="L17" s="25" t="e">
        <f t="shared" si="0"/>
        <v>#N/A</v>
      </c>
    </row>
    <row r="18" spans="1:15" x14ac:dyDescent="0.2">
      <c r="A18" s="26" t="s">
        <v>44</v>
      </c>
      <c r="B18" s="59">
        <v>2.9002886880827488</v>
      </c>
      <c r="C18" s="59">
        <v>0.53153196597467844</v>
      </c>
      <c r="D18" s="59">
        <v>1.2906793575077782</v>
      </c>
      <c r="E18" s="59">
        <v>2.8737430345764556</v>
      </c>
      <c r="F18" s="59">
        <v>0.68749098862491564</v>
      </c>
      <c r="G18" s="60">
        <v>2.9827090271256793</v>
      </c>
      <c r="J18" s="26" t="s">
        <v>68</v>
      </c>
      <c r="K18" s="22" t="str">
        <f>CONCATENATE('רכבים פרטיים'!D13,'רכבים פרטיים'!F13)</f>
        <v/>
      </c>
      <c r="L18" s="25" t="e">
        <f t="shared" si="0"/>
        <v>#N/A</v>
      </c>
    </row>
    <row r="19" spans="1:15" x14ac:dyDescent="0.2">
      <c r="A19" s="26" t="s">
        <v>45</v>
      </c>
      <c r="B19" s="59">
        <v>1.1318905956949197</v>
      </c>
      <c r="C19" s="59">
        <v>0.3057060685366822</v>
      </c>
      <c r="D19" s="61">
        <v>1.2906793575077782</v>
      </c>
      <c r="E19" s="59">
        <v>1.2253411010530546</v>
      </c>
      <c r="F19" s="59">
        <v>0.11667107851887309</v>
      </c>
      <c r="G19" s="62">
        <v>2.9827090271256793</v>
      </c>
      <c r="J19" s="26" t="s">
        <v>69</v>
      </c>
      <c r="K19" s="22" t="str">
        <f>CONCATENATE('רכבים פרטיים'!D14,'רכבים פרטיים'!F14)</f>
        <v/>
      </c>
      <c r="L19" s="25" t="e">
        <f t="shared" si="0"/>
        <v>#N/A</v>
      </c>
    </row>
    <row r="20" spans="1:15" x14ac:dyDescent="0.2">
      <c r="A20" s="26" t="s">
        <v>46</v>
      </c>
      <c r="B20" s="59">
        <v>0.69045036690109507</v>
      </c>
      <c r="C20" s="59">
        <v>8.5858581423047059E-2</v>
      </c>
      <c r="D20" s="59">
        <v>1.2906793575077782</v>
      </c>
      <c r="E20" s="59">
        <v>1.1500152549161804</v>
      </c>
      <c r="F20" s="59">
        <v>2.1047810713773631E-2</v>
      </c>
      <c r="G20" s="60">
        <v>2.9827090271256793</v>
      </c>
      <c r="J20" s="26" t="s">
        <v>70</v>
      </c>
      <c r="K20" s="22" t="str">
        <f>CONCATENATE('רכבים פרטיים'!D15,'רכבים פרטיים'!F15)</f>
        <v/>
      </c>
      <c r="L20" s="25" t="e">
        <f t="shared" si="0"/>
        <v>#N/A</v>
      </c>
    </row>
    <row r="21" spans="1:15" x14ac:dyDescent="0.2">
      <c r="A21" s="26" t="s">
        <v>47</v>
      </c>
      <c r="B21" s="59">
        <v>0.24405551539628073</v>
      </c>
      <c r="C21" s="59">
        <v>8.5858581423047059E-2</v>
      </c>
      <c r="D21" s="59">
        <v>1.2906793575077782</v>
      </c>
      <c r="E21" s="59">
        <v>0.4605630187238049</v>
      </c>
      <c r="F21" s="59">
        <v>2.1047810713773631E-2</v>
      </c>
      <c r="G21" s="60">
        <v>2.9827090271256793</v>
      </c>
      <c r="J21" s="26" t="s">
        <v>71</v>
      </c>
      <c r="K21" s="22" t="str">
        <f>CONCATENATE('רכבים פרטיים'!D16,'רכבים פרטיים'!F16)</f>
        <v/>
      </c>
      <c r="L21" s="25" t="e">
        <f t="shared" si="0"/>
        <v>#N/A</v>
      </c>
    </row>
    <row r="22" spans="1:15" x14ac:dyDescent="0.2">
      <c r="A22" s="26" t="s">
        <v>48</v>
      </c>
      <c r="B22" s="61">
        <v>0.24405551539628073</v>
      </c>
      <c r="C22" s="59">
        <v>8.5858581423047059E-2</v>
      </c>
      <c r="D22" s="61">
        <v>1.2906793575077782</v>
      </c>
      <c r="E22" s="61">
        <v>0.4605630187238049</v>
      </c>
      <c r="F22" s="59">
        <v>2.1047810713773631E-2</v>
      </c>
      <c r="G22" s="62">
        <v>2.9827090271256793</v>
      </c>
      <c r="J22" s="26" t="s">
        <v>72</v>
      </c>
      <c r="K22" s="22" t="str">
        <f>CONCATENATE('רכבים פרטיים'!D17,'רכבים פרטיים'!F17)</f>
        <v/>
      </c>
      <c r="L22" s="25" t="e">
        <f t="shared" si="0"/>
        <v>#N/A</v>
      </c>
    </row>
    <row r="23" spans="1:15" ht="15" thickBot="1" x14ac:dyDescent="0.25">
      <c r="A23" s="26" t="s">
        <v>49</v>
      </c>
      <c r="B23" s="22">
        <v>0</v>
      </c>
      <c r="C23" s="22">
        <v>0</v>
      </c>
      <c r="D23" s="22">
        <v>0</v>
      </c>
      <c r="E23" s="22">
        <v>0</v>
      </c>
      <c r="F23" s="22">
        <v>0</v>
      </c>
      <c r="G23" s="25">
        <v>0</v>
      </c>
      <c r="J23" s="35" t="s">
        <v>73</v>
      </c>
      <c r="K23" s="93" t="str">
        <f>CONCATENATE('רכבים פרטיים'!D18,'רכבים פרטיים'!F18)</f>
        <v/>
      </c>
      <c r="L23" s="92" t="e">
        <f t="shared" si="0"/>
        <v>#N/A</v>
      </c>
    </row>
    <row r="24" spans="1:15" x14ac:dyDescent="0.2">
      <c r="A24" s="26" t="s">
        <v>43</v>
      </c>
      <c r="B24" s="59">
        <v>15.267983924118141</v>
      </c>
      <c r="C24" s="59">
        <v>0.72094535180810648</v>
      </c>
      <c r="D24" s="59">
        <v>1.2906793575077782</v>
      </c>
      <c r="E24" s="59">
        <v>9.1031307611883552</v>
      </c>
      <c r="F24" s="59">
        <v>0.99208092695148076</v>
      </c>
      <c r="G24" s="60">
        <v>2.9827090271256793</v>
      </c>
    </row>
    <row r="25" spans="1:15" ht="15" thickBot="1" x14ac:dyDescent="0.25">
      <c r="A25" s="26" t="s">
        <v>85</v>
      </c>
      <c r="B25" s="59">
        <v>0.2506810797287416</v>
      </c>
      <c r="C25" s="59">
        <v>4.457502535124859E-2</v>
      </c>
      <c r="D25" s="59">
        <v>0.16893904560760453</v>
      </c>
      <c r="E25" s="59">
        <v>0.18362248627326799</v>
      </c>
      <c r="F25" s="59">
        <v>2.7118283069143878E-2</v>
      </c>
      <c r="G25" s="60">
        <v>6.1175710798998292E-2</v>
      </c>
    </row>
    <row r="26" spans="1:15" ht="15.75" thickBot="1" x14ac:dyDescent="0.3">
      <c r="A26" s="26" t="s">
        <v>86</v>
      </c>
      <c r="B26" s="59">
        <v>9.9219877627060846E-2</v>
      </c>
      <c r="C26" s="59">
        <v>5.0747929288390572E-2</v>
      </c>
      <c r="D26" s="59">
        <v>0.16893904560760453</v>
      </c>
      <c r="E26" s="59">
        <v>7.1139457179717355E-2</v>
      </c>
      <c r="F26" s="59">
        <v>2.8197469722846508E-2</v>
      </c>
      <c r="G26" s="60">
        <v>6.1175710798998292E-2</v>
      </c>
      <c r="J26" s="163" t="s">
        <v>114</v>
      </c>
      <c r="K26" s="166"/>
      <c r="L26" s="166"/>
      <c r="M26" s="166"/>
      <c r="N26" s="166"/>
      <c r="O26" s="167"/>
    </row>
    <row r="27" spans="1:15" ht="15" x14ac:dyDescent="0.25">
      <c r="A27" s="26" t="s">
        <v>87</v>
      </c>
      <c r="B27" s="59">
        <v>1.4215276876370839E-2</v>
      </c>
      <c r="C27" s="59">
        <v>1.5520013690301817E-2</v>
      </c>
      <c r="D27" s="59">
        <v>0.16893904560760453</v>
      </c>
      <c r="E27" s="59">
        <v>2.1962234136150172E-2</v>
      </c>
      <c r="F27" s="59">
        <v>9.698489166643235E-3</v>
      </c>
      <c r="G27" s="60">
        <v>6.1175710798998292E-2</v>
      </c>
      <c r="J27" s="94" t="s">
        <v>74</v>
      </c>
      <c r="K27" s="33"/>
      <c r="L27" s="33"/>
      <c r="M27" s="95" t="s">
        <v>105</v>
      </c>
      <c r="N27" s="33"/>
      <c r="O27" s="34"/>
    </row>
    <row r="28" spans="1:15" x14ac:dyDescent="0.2">
      <c r="A28" s="26" t="s">
        <v>88</v>
      </c>
      <c r="B28" s="59">
        <v>1.2519945730478366E-2</v>
      </c>
      <c r="C28" s="59">
        <v>1.5520013690301817E-2</v>
      </c>
      <c r="D28" s="59">
        <v>0.16893904560760453</v>
      </c>
      <c r="E28" s="59">
        <v>1.6143571884758044E-2</v>
      </c>
      <c r="F28" s="59">
        <v>9.698489166643235E-3</v>
      </c>
      <c r="G28" s="60">
        <v>6.1175710798998292E-2</v>
      </c>
      <c r="J28" s="26" t="s">
        <v>60</v>
      </c>
      <c r="K28" s="22" t="s">
        <v>61</v>
      </c>
      <c r="L28" s="22" t="s">
        <v>272</v>
      </c>
      <c r="M28" s="22" t="s">
        <v>60</v>
      </c>
      <c r="N28" s="22" t="s">
        <v>61</v>
      </c>
      <c r="O28" s="25" t="s">
        <v>272</v>
      </c>
    </row>
    <row r="29" spans="1:15" x14ac:dyDescent="0.2">
      <c r="A29" s="26" t="s">
        <v>89</v>
      </c>
      <c r="B29" s="61">
        <v>1.2519945730478366E-2</v>
      </c>
      <c r="C29" s="59">
        <v>1.5520013690301817E-2</v>
      </c>
      <c r="D29" s="61">
        <v>0.16893904560760453</v>
      </c>
      <c r="E29" s="61">
        <v>1.6143571884758044E-2</v>
      </c>
      <c r="F29" s="59">
        <v>9.698489166643235E-3</v>
      </c>
      <c r="G29" s="62">
        <v>6.1175710798998292E-2</v>
      </c>
      <c r="J29" s="26" t="s">
        <v>31</v>
      </c>
      <c r="K29" s="22" t="str">
        <f>CONCATENATE(J29,'רכבים פרטיים'!C$9)</f>
        <v>BEN</v>
      </c>
      <c r="L29" s="22">
        <f>IFERROR(VLOOKUP(K29,$A$3:$G$45,$L$14,FALSE)*('רכבים פרטיים'!$H$9*0.001),0)</f>
        <v>0</v>
      </c>
      <c r="M29" s="22" t="s">
        <v>31</v>
      </c>
      <c r="N29" s="22" t="str">
        <f>CONCATENATE(M29,'רכבים פרטיים'!C$10)</f>
        <v>BEN</v>
      </c>
      <c r="O29" s="25">
        <f>IFERROR(VLOOKUP(N29,$A$3:$G$45,$L$15,FALSE)*('רכבים פרטיים'!$H$10*0.001),0)</f>
        <v>0</v>
      </c>
    </row>
    <row r="30" spans="1:15" x14ac:dyDescent="0.2">
      <c r="A30" s="26" t="s">
        <v>90</v>
      </c>
      <c r="B30" s="22">
        <v>0</v>
      </c>
      <c r="C30" s="22">
        <v>0</v>
      </c>
      <c r="D30" s="22">
        <v>0</v>
      </c>
      <c r="E30" s="22">
        <v>0</v>
      </c>
      <c r="F30" s="22">
        <v>0</v>
      </c>
      <c r="G30" s="25">
        <v>0</v>
      </c>
      <c r="J30" s="26" t="s">
        <v>3</v>
      </c>
      <c r="K30" s="22" t="str">
        <f>CONCATENATE(J30,'רכבים פרטיים'!C$9)</f>
        <v>CO2</v>
      </c>
      <c r="L30" s="22">
        <f>IFERROR(VLOOKUP(K30,$A$3:$G$45,$L$14,FALSE)*('רכבים פרטיים'!$H$9*0.001),0)</f>
        <v>0</v>
      </c>
      <c r="M30" s="22" t="s">
        <v>3</v>
      </c>
      <c r="N30" s="22" t="str">
        <f>CONCATENATE(M30,'רכבים פרטיים'!C$10)</f>
        <v>CO2</v>
      </c>
      <c r="O30" s="25">
        <f>IFERROR(VLOOKUP(N30,$A$3:$G$45,$L$15,FALSE)*('רכבים פרטיים'!$H$10*0.001),0)</f>
        <v>0</v>
      </c>
    </row>
    <row r="31" spans="1:15" x14ac:dyDescent="0.2">
      <c r="A31" s="26" t="s">
        <v>84</v>
      </c>
      <c r="B31" s="59">
        <v>2.1563215175477146</v>
      </c>
      <c r="C31" s="59">
        <v>0.12219182397523731</v>
      </c>
      <c r="D31" s="59">
        <v>0.92389524524216782</v>
      </c>
      <c r="E31" s="59">
        <v>1.2535895570720732</v>
      </c>
      <c r="F31" s="59">
        <v>7.0399130522580622E-2</v>
      </c>
      <c r="G31" s="60">
        <v>0.5552998235249893</v>
      </c>
      <c r="J31" s="26" t="s">
        <v>2</v>
      </c>
      <c r="K31" s="22" t="str">
        <f>CONCATENATE(J31,'רכבים פרטיים'!C$9)</f>
        <v>CO</v>
      </c>
      <c r="L31" s="22">
        <f>IFERROR(VLOOKUP(K31,$A$3:$G$45,$L$14,FALSE)*('רכבים פרטיים'!$H$9*0.001),0)</f>
        <v>0</v>
      </c>
      <c r="M31" s="22" t="s">
        <v>2</v>
      </c>
      <c r="N31" s="22" t="str">
        <f>CONCATENATE(M31,'רכבים פרטיים'!C$10)</f>
        <v>CO</v>
      </c>
      <c r="O31" s="25">
        <f>IFERROR(VLOOKUP(N31,$A$3:$G$45,$L$15,FALSE)*('רכבים פרטיים'!$H$10*0.001),0)</f>
        <v>0</v>
      </c>
    </row>
    <row r="32" spans="1:15" x14ac:dyDescent="0.2">
      <c r="A32" s="26" t="s">
        <v>51</v>
      </c>
      <c r="B32" s="59">
        <v>0.49234958480731106</v>
      </c>
      <c r="C32" s="59">
        <v>0.57200057842044549</v>
      </c>
      <c r="D32" s="59">
        <v>0.31687350660443242</v>
      </c>
      <c r="E32" s="59">
        <v>0.73721011589893604</v>
      </c>
      <c r="F32" s="59">
        <v>0.63440014630213148</v>
      </c>
      <c r="G32" s="60">
        <v>0.29228342346838437</v>
      </c>
      <c r="J32" s="26" t="s">
        <v>4</v>
      </c>
      <c r="K32" s="22" t="str">
        <f>CONCATENATE(J32,'רכבים פרטיים'!C$9)</f>
        <v>HC</v>
      </c>
      <c r="L32" s="22">
        <f>IFERROR(VLOOKUP(K32,$A$3:$G$45,$L$14,FALSE)*('רכבים פרטיים'!$H$9*0.001),0)</f>
        <v>0</v>
      </c>
      <c r="M32" s="22" t="s">
        <v>4</v>
      </c>
      <c r="N32" s="22" t="str">
        <f>CONCATENATE(M32,'רכבים פרטיים'!C$10)</f>
        <v>HC</v>
      </c>
      <c r="O32" s="25">
        <f>IFERROR(VLOOKUP(N32,$A$3:$G$45,$L$15,FALSE)*('רכבים פרטיים'!$H$10*0.001),0)</f>
        <v>0</v>
      </c>
    </row>
    <row r="33" spans="1:15" x14ac:dyDescent="0.2">
      <c r="A33" s="26" t="s">
        <v>52</v>
      </c>
      <c r="B33" s="59">
        <v>0.27618477463838953</v>
      </c>
      <c r="C33" s="59">
        <v>0.59880654100214692</v>
      </c>
      <c r="D33" s="59">
        <v>0.31687350660443242</v>
      </c>
      <c r="E33" s="59">
        <v>0.33496414799849461</v>
      </c>
      <c r="F33" s="59">
        <v>0.62000157474877149</v>
      </c>
      <c r="G33" s="60">
        <v>0.29228342346838437</v>
      </c>
      <c r="J33" s="26" t="s">
        <v>30</v>
      </c>
      <c r="K33" s="22" t="str">
        <f>CONCATENATE(J33,'רכבים פרטיים'!C$9)</f>
        <v>NOX</v>
      </c>
      <c r="L33" s="22">
        <f>IFERROR(VLOOKUP(K33,$A$3:$G$45,$L$14,FALSE)*('רכבים פרטיים'!$H$9*0.001),0)</f>
        <v>0</v>
      </c>
      <c r="M33" s="22" t="s">
        <v>30</v>
      </c>
      <c r="N33" s="22" t="str">
        <f>CONCATENATE(M33,'רכבים פרטיים'!C$10)</f>
        <v>NOX</v>
      </c>
      <c r="O33" s="25">
        <f>IFERROR(VLOOKUP(N33,$A$3:$G$45,$L$15,FALSE)*('רכבים פרטיים'!$H$10*0.001),0)</f>
        <v>0</v>
      </c>
    </row>
    <row r="34" spans="1:15" x14ac:dyDescent="0.2">
      <c r="A34" s="26" t="s">
        <v>53</v>
      </c>
      <c r="B34" s="59">
        <v>7.6632182059212878E-2</v>
      </c>
      <c r="C34" s="59">
        <v>0.69136049880775685</v>
      </c>
      <c r="D34" s="59">
        <v>0.31687350660443242</v>
      </c>
      <c r="E34" s="59">
        <v>5.7032808358166404E-2</v>
      </c>
      <c r="F34" s="59">
        <v>0.7207698599805441</v>
      </c>
      <c r="G34" s="60">
        <v>0.29228342346838437</v>
      </c>
      <c r="J34" s="26" t="s">
        <v>5</v>
      </c>
      <c r="K34" s="22" t="str">
        <f>CONCATENATE(J34,'רכבים פרטיים'!C$9)</f>
        <v>PM</v>
      </c>
      <c r="L34" s="22">
        <f>IFERROR(VLOOKUP(K34,$A$3:$G$45,$L$14,FALSE)*('רכבים פרטיים'!$H$9*0.001),0)</f>
        <v>0</v>
      </c>
      <c r="M34" s="22" t="s">
        <v>5</v>
      </c>
      <c r="N34" s="22" t="str">
        <f>CONCATENATE(M34,'רכבים פרטיים'!C$10)</f>
        <v>PM</v>
      </c>
      <c r="O34" s="25">
        <f>IFERROR(VLOOKUP(N34,$A$3:$G$45,$L$15,FALSE)*('רכבים פרטיים'!$H$10*0.001),0)</f>
        <v>0</v>
      </c>
    </row>
    <row r="35" spans="1:15" x14ac:dyDescent="0.2">
      <c r="A35" s="26" t="s">
        <v>54</v>
      </c>
      <c r="B35" s="59">
        <v>4.4681465758729236E-2</v>
      </c>
      <c r="C35" s="61">
        <v>0.34567999999999999</v>
      </c>
      <c r="D35" s="59">
        <v>0.31687350660443242</v>
      </c>
      <c r="E35" s="59">
        <v>2.1461788497269749E-2</v>
      </c>
      <c r="F35" s="61">
        <v>0.3604</v>
      </c>
      <c r="G35" s="60">
        <v>0.29228342346838437</v>
      </c>
      <c r="J35" s="26"/>
      <c r="K35" s="22"/>
      <c r="L35" s="22"/>
      <c r="M35" s="22"/>
      <c r="N35" s="22"/>
      <c r="O35" s="25"/>
    </row>
    <row r="36" spans="1:15" ht="15" x14ac:dyDescent="0.25">
      <c r="A36" s="26" t="s">
        <v>55</v>
      </c>
      <c r="B36" s="61">
        <v>4.4681465758729236E-2</v>
      </c>
      <c r="C36" s="61">
        <v>0.24890399999999999</v>
      </c>
      <c r="D36" s="61">
        <v>0.31687350660443242</v>
      </c>
      <c r="E36" s="61">
        <v>2.1461788497269749E-2</v>
      </c>
      <c r="F36" s="61">
        <v>0.259488</v>
      </c>
      <c r="G36" s="62">
        <v>0.29228342346838437</v>
      </c>
      <c r="J36" s="96" t="s">
        <v>106</v>
      </c>
      <c r="K36" s="22"/>
      <c r="L36" s="22"/>
      <c r="M36" s="36" t="s">
        <v>107</v>
      </c>
      <c r="N36" s="22"/>
      <c r="O36" s="25"/>
    </row>
    <row r="37" spans="1:15" x14ac:dyDescent="0.2">
      <c r="A37" s="26" t="s">
        <v>56</v>
      </c>
      <c r="B37" s="22">
        <v>0</v>
      </c>
      <c r="C37" s="22">
        <v>0</v>
      </c>
      <c r="D37" s="22">
        <v>0</v>
      </c>
      <c r="E37" s="22">
        <v>0</v>
      </c>
      <c r="F37" s="22">
        <v>0</v>
      </c>
      <c r="G37" s="25">
        <v>0</v>
      </c>
      <c r="J37" s="26" t="s">
        <v>60</v>
      </c>
      <c r="K37" s="22" t="s">
        <v>61</v>
      </c>
      <c r="L37" s="22" t="s">
        <v>272</v>
      </c>
      <c r="M37" s="22" t="s">
        <v>60</v>
      </c>
      <c r="N37" s="22" t="s">
        <v>61</v>
      </c>
      <c r="O37" s="25" t="s">
        <v>272</v>
      </c>
    </row>
    <row r="38" spans="1:15" x14ac:dyDescent="0.2">
      <c r="A38" s="26" t="s">
        <v>50</v>
      </c>
      <c r="B38" s="59">
        <v>4.1902369233671024</v>
      </c>
      <c r="C38" s="59">
        <v>0.76767142998229665</v>
      </c>
      <c r="D38" s="59">
        <v>2.378572397910792</v>
      </c>
      <c r="E38" s="59">
        <v>5.9148006094918966</v>
      </c>
      <c r="F38" s="59">
        <v>0.80278335381903987</v>
      </c>
      <c r="G38" s="60">
        <v>2.8491416232910249</v>
      </c>
      <c r="J38" s="26" t="s">
        <v>31</v>
      </c>
      <c r="K38" s="22" t="str">
        <f>CONCATENATE(J38,'רכבים פרטיים'!C$11)</f>
        <v>BEN</v>
      </c>
      <c r="L38" s="22">
        <f>IFERROR(VLOOKUP(K38,$A$3:$G$45,$L$16,FALSE)*('רכבים פרטיים'!$H$11*0.001),0)</f>
        <v>0</v>
      </c>
      <c r="M38" s="22" t="s">
        <v>31</v>
      </c>
      <c r="N38" s="22" t="str">
        <f>CONCATENATE(M38,'רכבים פרטיים'!C$12)</f>
        <v>BEN</v>
      </c>
      <c r="O38" s="25">
        <f>IFERROR(VLOOKUP(N38,$A$3:$G$45,$L$17,FALSE)*('רכבים פרטיים'!$H$12*0.001),0)</f>
        <v>0</v>
      </c>
    </row>
    <row r="39" spans="1:15" x14ac:dyDescent="0.2">
      <c r="A39" s="26" t="s">
        <v>78</v>
      </c>
      <c r="B39" s="51">
        <v>1.9999999999999996E-3</v>
      </c>
      <c r="C39" s="51">
        <v>5.3999999999999999E-2</v>
      </c>
      <c r="D39" s="51">
        <v>0</v>
      </c>
      <c r="E39" s="51">
        <v>1.9999999999999996E-3</v>
      </c>
      <c r="F39" s="51">
        <v>8.6999999999999994E-2</v>
      </c>
      <c r="G39" s="52">
        <v>0</v>
      </c>
      <c r="J39" s="26" t="s">
        <v>3</v>
      </c>
      <c r="K39" s="22" t="str">
        <f>CONCATENATE(J39,'רכבים פרטיים'!C$11)</f>
        <v>CO2</v>
      </c>
      <c r="L39" s="22">
        <f>IFERROR(VLOOKUP(K39,$A$3:$G$45,$L$16,FALSE)*('רכבים פרטיים'!$H$11*0.001),0)</f>
        <v>0</v>
      </c>
      <c r="M39" s="22" t="s">
        <v>3</v>
      </c>
      <c r="N39" s="22" t="str">
        <f>CONCATENATE(M39,'רכבים פרטיים'!C$12)</f>
        <v>CO2</v>
      </c>
      <c r="O39" s="25">
        <f>IFERROR(VLOOKUP(N39,$A$3:$G$45,$L$17,FALSE)*('רכבים פרטיים'!$H$12*0.001),0)</f>
        <v>0</v>
      </c>
    </row>
    <row r="40" spans="1:15" x14ac:dyDescent="0.2">
      <c r="A40" s="26" t="s">
        <v>79</v>
      </c>
      <c r="B40" s="51">
        <v>1.9999999999999996E-3</v>
      </c>
      <c r="C40" s="51">
        <v>4.2000000000000003E-2</v>
      </c>
      <c r="D40" s="51">
        <v>0</v>
      </c>
      <c r="E40" s="51">
        <v>1.9999999999999996E-3</v>
      </c>
      <c r="F40" s="51">
        <v>4.4999999999999998E-2</v>
      </c>
      <c r="G40" s="52">
        <v>0</v>
      </c>
      <c r="J40" s="26" t="s">
        <v>2</v>
      </c>
      <c r="K40" s="22" t="str">
        <f>CONCATENATE(J40,'רכבים פרטיים'!C$11)</f>
        <v>CO</v>
      </c>
      <c r="L40" s="22">
        <f>IFERROR(VLOOKUP(K40,$A$3:$G$45,$L$16,FALSE)*('רכבים פרטיים'!$H$11*0.001),0)</f>
        <v>0</v>
      </c>
      <c r="M40" s="22" t="s">
        <v>2</v>
      </c>
      <c r="N40" s="22" t="str">
        <f>CONCATENATE(M40,'רכבים פרטיים'!C$12)</f>
        <v>CO</v>
      </c>
      <c r="O40" s="25">
        <f>IFERROR(VLOOKUP(N40,$A$3:$G$45,$L$17,FALSE)*('רכבים פרטיים'!$H$12*0.001),0)</f>
        <v>0</v>
      </c>
    </row>
    <row r="41" spans="1:15" x14ac:dyDescent="0.2">
      <c r="A41" s="26" t="s">
        <v>80</v>
      </c>
      <c r="B41" s="51">
        <v>9.999999999999998E-4</v>
      </c>
      <c r="C41" s="51">
        <v>2.7E-2</v>
      </c>
      <c r="D41" s="51">
        <v>0</v>
      </c>
      <c r="E41" s="51">
        <v>9.999999999999998E-4</v>
      </c>
      <c r="F41" s="51">
        <v>2.5000000000000001E-2</v>
      </c>
      <c r="G41" s="52">
        <v>0</v>
      </c>
      <c r="J41" s="26" t="s">
        <v>4</v>
      </c>
      <c r="K41" s="22" t="str">
        <f>CONCATENATE(J41,'רכבים פרטיים'!C$11)</f>
        <v>HC</v>
      </c>
      <c r="L41" s="22">
        <f>IFERROR(VLOOKUP(K41,$A$3:$G$45,$L$16,FALSE)*('רכבים פרטיים'!$H$11*0.001),0)</f>
        <v>0</v>
      </c>
      <c r="M41" s="22" t="s">
        <v>4</v>
      </c>
      <c r="N41" s="22" t="str">
        <f>CONCATENATE(M41,'רכבים פרטיים'!C$12)</f>
        <v>HC</v>
      </c>
      <c r="O41" s="25">
        <f>IFERROR(VLOOKUP(N41,$A$3:$G$45,$L$17,FALSE)*('רכבים פרטיים'!$H$12*0.001),0)</f>
        <v>0</v>
      </c>
    </row>
    <row r="42" spans="1:15" x14ac:dyDescent="0.2">
      <c r="A42" s="26" t="s">
        <v>81</v>
      </c>
      <c r="B42" s="51">
        <v>9.8566913905172087E-4</v>
      </c>
      <c r="C42" s="51">
        <v>2.7E-2</v>
      </c>
      <c r="D42" s="51">
        <v>0</v>
      </c>
      <c r="E42" s="51">
        <v>9.8566913905172087E-4</v>
      </c>
      <c r="F42" s="51">
        <v>2.5000000000000001E-2</v>
      </c>
      <c r="G42" s="52">
        <v>0</v>
      </c>
      <c r="J42" s="26" t="s">
        <v>30</v>
      </c>
      <c r="K42" s="22" t="str">
        <f>CONCATENATE(J42,'רכבים פרטיים'!C$11)</f>
        <v>NOX</v>
      </c>
      <c r="L42" s="22">
        <f>IFERROR(VLOOKUP(K42,$A$3:$G$45,$L$16,FALSE)*('רכבים פרטיים'!$H$11*0.001),0)</f>
        <v>0</v>
      </c>
      <c r="M42" s="22" t="s">
        <v>30</v>
      </c>
      <c r="N42" s="22" t="str">
        <f>CONCATENATE(M42,'רכבים פרטיים'!C$12)</f>
        <v>NOX</v>
      </c>
      <c r="O42" s="25">
        <f>IFERROR(VLOOKUP(N42,$A$3:$G$45,$L$17,FALSE)*('רכבים פרטיים'!$H$12*0.001),0)</f>
        <v>0</v>
      </c>
    </row>
    <row r="43" spans="1:15" x14ac:dyDescent="0.2">
      <c r="A43" s="26" t="s">
        <v>82</v>
      </c>
      <c r="B43" s="53">
        <v>9.8566913905172087E-4</v>
      </c>
      <c r="C43" s="51">
        <v>2.7E-2</v>
      </c>
      <c r="D43" s="53">
        <v>0</v>
      </c>
      <c r="E43" s="53">
        <v>9.8566913905172087E-4</v>
      </c>
      <c r="F43" s="51">
        <v>1E-3</v>
      </c>
      <c r="G43" s="54">
        <v>0</v>
      </c>
      <c r="J43" s="26" t="s">
        <v>5</v>
      </c>
      <c r="K43" s="22" t="str">
        <f>CONCATENATE(J43,'רכבים פרטיים'!C$11)</f>
        <v>PM</v>
      </c>
      <c r="L43" s="22">
        <f>IFERROR(VLOOKUP(K43,$A$3:$G$45,$L$16,FALSE)*('רכבים פרטיים'!$H$11*0.001),0)</f>
        <v>0</v>
      </c>
      <c r="M43" s="22" t="s">
        <v>5</v>
      </c>
      <c r="N43" s="22" t="str">
        <f>CONCATENATE(M43,'רכבים פרטיים'!C$12)</f>
        <v>PM</v>
      </c>
      <c r="O43" s="25">
        <f>IFERROR(VLOOKUP(N43,$A$3:$G$45,$L$17,FALSE)*('רכבים פרטיים'!$H$12*0.001),0)</f>
        <v>0</v>
      </c>
    </row>
    <row r="44" spans="1:15" x14ac:dyDescent="0.2">
      <c r="A44" s="26" t="s">
        <v>83</v>
      </c>
      <c r="B44" s="22">
        <v>0</v>
      </c>
      <c r="C44" s="22">
        <v>0</v>
      </c>
      <c r="D44" s="22">
        <v>0</v>
      </c>
      <c r="E44" s="22">
        <v>0</v>
      </c>
      <c r="F44" s="22">
        <v>0</v>
      </c>
      <c r="G44" s="25">
        <v>0</v>
      </c>
      <c r="J44" s="26"/>
      <c r="K44" s="22"/>
      <c r="L44" s="22"/>
      <c r="M44" s="22"/>
      <c r="N44" s="22"/>
      <c r="O44" s="25"/>
    </row>
    <row r="45" spans="1:15" ht="15.75" thickBot="1" x14ac:dyDescent="0.3">
      <c r="A45" s="35" t="s">
        <v>77</v>
      </c>
      <c r="B45" s="63">
        <v>2E-3</v>
      </c>
      <c r="C45" s="63">
        <v>0.15230769230769231</v>
      </c>
      <c r="D45" s="63">
        <v>0</v>
      </c>
      <c r="E45" s="63">
        <v>2E-3</v>
      </c>
      <c r="F45" s="63">
        <v>0.13476923076923075</v>
      </c>
      <c r="G45" s="64">
        <v>0</v>
      </c>
      <c r="J45" s="96" t="s">
        <v>108</v>
      </c>
      <c r="K45" s="22"/>
      <c r="L45" s="22"/>
      <c r="M45" s="36" t="s">
        <v>109</v>
      </c>
      <c r="N45" s="22"/>
      <c r="O45" s="25"/>
    </row>
    <row r="46" spans="1:15" x14ac:dyDescent="0.2">
      <c r="J46" s="26" t="s">
        <v>60</v>
      </c>
      <c r="K46" s="22" t="s">
        <v>61</v>
      </c>
      <c r="L46" s="22" t="s">
        <v>272</v>
      </c>
      <c r="M46" s="22" t="s">
        <v>60</v>
      </c>
      <c r="N46" s="22" t="s">
        <v>61</v>
      </c>
      <c r="O46" s="25" t="s">
        <v>272</v>
      </c>
    </row>
    <row r="47" spans="1:15" x14ac:dyDescent="0.2">
      <c r="J47" s="26" t="s">
        <v>31</v>
      </c>
      <c r="K47" s="22" t="str">
        <f>CONCATENATE(J47,'רכבים פרטיים'!C$13)</f>
        <v>BEN</v>
      </c>
      <c r="L47" s="22">
        <f>IFERROR(VLOOKUP(K47,$A$3:$G$45,$L$18,FALSE)*('רכבים פרטיים'!$H$13*0.001),0)</f>
        <v>0</v>
      </c>
      <c r="M47" s="22" t="s">
        <v>31</v>
      </c>
      <c r="N47" s="22" t="str">
        <f>CONCATENATE(M47,'רכבים פרטיים'!C$14)</f>
        <v>BEN</v>
      </c>
      <c r="O47" s="25">
        <f>IFERROR(VLOOKUP(N47,$A$3:$G$45,$L$19,FALSE)*('רכבים פרטיים'!$H$14*0.001),0)</f>
        <v>0</v>
      </c>
    </row>
    <row r="48" spans="1:15" x14ac:dyDescent="0.2">
      <c r="J48" s="26" t="s">
        <v>3</v>
      </c>
      <c r="K48" s="22" t="str">
        <f>CONCATENATE(J48,'רכבים פרטיים'!C$13)</f>
        <v>CO2</v>
      </c>
      <c r="L48" s="22">
        <f>IFERROR(VLOOKUP(K48,$A$3:$G$45,$L$18,FALSE)*('רכבים פרטיים'!$H$13*0.001),0)</f>
        <v>0</v>
      </c>
      <c r="M48" s="22" t="s">
        <v>3</v>
      </c>
      <c r="N48" s="22" t="str">
        <f>CONCATENATE(M48,'רכבים פרטיים'!C$14)</f>
        <v>CO2</v>
      </c>
      <c r="O48" s="25">
        <f>IFERROR(VLOOKUP(N48,$A$3:$G$45,$L$19,FALSE)*('רכבים פרטיים'!$H$14*0.001),0)</f>
        <v>0</v>
      </c>
    </row>
    <row r="49" spans="1:15" x14ac:dyDescent="0.2">
      <c r="J49" s="26" t="s">
        <v>2</v>
      </c>
      <c r="K49" s="22" t="str">
        <f>CONCATENATE(J49,'רכבים פרטיים'!C$13)</f>
        <v>CO</v>
      </c>
      <c r="L49" s="22">
        <f>IFERROR(VLOOKUP(K49,$A$3:$G$45,$L$18,FALSE)*('רכבים פרטיים'!$H$13*0.001),0)</f>
        <v>0</v>
      </c>
      <c r="M49" s="22" t="s">
        <v>2</v>
      </c>
      <c r="N49" s="22" t="str">
        <f>CONCATENATE(M49,'רכבים פרטיים'!C$14)</f>
        <v>CO</v>
      </c>
      <c r="O49" s="25">
        <f>IFERROR(VLOOKUP(N49,$A$3:$G$45,$L$19,FALSE)*('רכבים פרטיים'!$H$14*0.001),0)</f>
        <v>0</v>
      </c>
    </row>
    <row r="50" spans="1:15" x14ac:dyDescent="0.2">
      <c r="J50" s="26" t="s">
        <v>4</v>
      </c>
      <c r="K50" s="22" t="str">
        <f>CONCATENATE(J50,'רכבים פרטיים'!C$13)</f>
        <v>HC</v>
      </c>
      <c r="L50" s="22">
        <f>IFERROR(VLOOKUP(K50,$A$3:$G$45,$L$18,FALSE)*('רכבים פרטיים'!$H$13*0.001),0)</f>
        <v>0</v>
      </c>
      <c r="M50" s="22" t="s">
        <v>4</v>
      </c>
      <c r="N50" s="22" t="str">
        <f>CONCATENATE(M50,'רכבים פרטיים'!C$14)</f>
        <v>HC</v>
      </c>
      <c r="O50" s="25">
        <f>IFERROR(VLOOKUP(N50,$A$3:$G$45,$L$19,FALSE)*('רכבים פרטיים'!$H$14*0.001),0)</f>
        <v>0</v>
      </c>
    </row>
    <row r="51" spans="1:15" x14ac:dyDescent="0.2">
      <c r="J51" s="26" t="s">
        <v>30</v>
      </c>
      <c r="K51" s="22" t="str">
        <f>CONCATENATE(J51,'רכבים פרטיים'!C$13)</f>
        <v>NOX</v>
      </c>
      <c r="L51" s="22">
        <f>IFERROR(VLOOKUP(K51,$A$3:$G$45,$L$18,FALSE)*('רכבים פרטיים'!$H$13*0.001),0)</f>
        <v>0</v>
      </c>
      <c r="M51" s="22" t="s">
        <v>30</v>
      </c>
      <c r="N51" s="22" t="str">
        <f>CONCATENATE(M51,'רכבים פרטיים'!C$14)</f>
        <v>NOX</v>
      </c>
      <c r="O51" s="25">
        <f>IFERROR(VLOOKUP(N51,$A$3:$G$45,$L$19,FALSE)*('רכבים פרטיים'!$H$14*0.001),0)</f>
        <v>0</v>
      </c>
    </row>
    <row r="52" spans="1:15" x14ac:dyDescent="0.2">
      <c r="J52" s="26" t="s">
        <v>5</v>
      </c>
      <c r="K52" s="22" t="str">
        <f>CONCATENATE(J52,'רכבים פרטיים'!C$13)</f>
        <v>PM</v>
      </c>
      <c r="L52" s="22">
        <f>IFERROR(VLOOKUP(K52,$A$3:$G$45,$L$18,FALSE)*('רכבים פרטיים'!$H$13*0.001),0)</f>
        <v>0</v>
      </c>
      <c r="M52" s="22" t="s">
        <v>5</v>
      </c>
      <c r="N52" s="22" t="str">
        <f>CONCATENATE(M52,'רכבים פרטיים'!C$14)</f>
        <v>PM</v>
      </c>
      <c r="O52" s="25">
        <f>IFERROR(VLOOKUP(N52,$A$3:$G$45,$L$19,FALSE)*('רכבים פרטיים'!$H$14*0.001),0)</f>
        <v>0</v>
      </c>
    </row>
    <row r="53" spans="1:15" x14ac:dyDescent="0.2">
      <c r="J53" s="26"/>
      <c r="K53" s="22"/>
      <c r="L53" s="22"/>
      <c r="M53" s="22"/>
      <c r="N53" s="22"/>
      <c r="O53" s="25"/>
    </row>
    <row r="54" spans="1:15" ht="15" x14ac:dyDescent="0.25">
      <c r="J54" s="96" t="s">
        <v>110</v>
      </c>
      <c r="K54" s="22"/>
      <c r="L54" s="22"/>
      <c r="M54" s="36" t="s">
        <v>111</v>
      </c>
      <c r="N54" s="22"/>
      <c r="O54" s="25"/>
    </row>
    <row r="55" spans="1:15" x14ac:dyDescent="0.2">
      <c r="J55" s="26" t="s">
        <v>60</v>
      </c>
      <c r="K55" s="22" t="s">
        <v>61</v>
      </c>
      <c r="L55" s="22" t="s">
        <v>272</v>
      </c>
      <c r="M55" s="22" t="s">
        <v>60</v>
      </c>
      <c r="N55" s="22" t="s">
        <v>61</v>
      </c>
      <c r="O55" s="25" t="s">
        <v>272</v>
      </c>
    </row>
    <row r="56" spans="1:15" x14ac:dyDescent="0.2">
      <c r="J56" s="26" t="s">
        <v>31</v>
      </c>
      <c r="K56" s="22" t="str">
        <f>CONCATENATE(J56,'רכבים פרטיים'!C$15)</f>
        <v>BEN</v>
      </c>
      <c r="L56" s="22">
        <f>IFERROR(VLOOKUP(K56,$A$3:$G$45,$L$20,FALSE)*('רכבים פרטיים'!$H$15*0.001),0)</f>
        <v>0</v>
      </c>
      <c r="M56" s="22" t="s">
        <v>31</v>
      </c>
      <c r="N56" s="22" t="str">
        <f>CONCATENATE(M56,'רכבים פרטיים'!C$16)</f>
        <v>BEN</v>
      </c>
      <c r="O56" s="25">
        <f>IFERROR(VLOOKUP(N56,$A$3:$G$45,$L$21,FALSE)*('רכבים פרטיים'!$H$16*0.001),0)</f>
        <v>0</v>
      </c>
    </row>
    <row r="57" spans="1:15" x14ac:dyDescent="0.2">
      <c r="A57" s="31" t="s">
        <v>76</v>
      </c>
      <c r="B57" s="31" t="s">
        <v>15</v>
      </c>
      <c r="C57" s="31" t="s">
        <v>57</v>
      </c>
      <c r="J57" s="26" t="s">
        <v>3</v>
      </c>
      <c r="K57" s="22" t="str">
        <f>CONCATENATE(J57,'רכבים פרטיים'!C$15)</f>
        <v>CO2</v>
      </c>
      <c r="L57" s="22">
        <f>IFERROR(VLOOKUP(K57,$A$3:$G$45,$L$20,FALSE)*('רכבים פרטיים'!$H$15*0.001),0)</f>
        <v>0</v>
      </c>
      <c r="M57" s="22" t="s">
        <v>3</v>
      </c>
      <c r="N57" s="22" t="str">
        <f>CONCATENATE(M57,'רכבים פרטיים'!C$16)</f>
        <v>CO2</v>
      </c>
      <c r="O57" s="25">
        <f>IFERROR(VLOOKUP(N57,$A$3:$G$45,$L$21,FALSE)*('רכבים פרטיים'!$H$16*0.001),0)</f>
        <v>0</v>
      </c>
    </row>
    <row r="58" spans="1:15" x14ac:dyDescent="0.2">
      <c r="A58" s="28" t="s">
        <v>32</v>
      </c>
      <c r="B58" s="28" t="s">
        <v>267</v>
      </c>
      <c r="C58" s="28">
        <v>50</v>
      </c>
      <c r="J58" s="26" t="s">
        <v>2</v>
      </c>
      <c r="K58" s="22" t="str">
        <f>CONCATENATE(J58,'רכבים פרטיים'!C$15)</f>
        <v>CO</v>
      </c>
      <c r="L58" s="22">
        <f>IFERROR(VLOOKUP(K58,$A$3:$G$45,$L$20,FALSE)*('רכבים פרטיים'!$H$15*0.001),0)</f>
        <v>0</v>
      </c>
      <c r="M58" s="22" t="s">
        <v>2</v>
      </c>
      <c r="N58" s="22" t="str">
        <f>CONCATENATE(M58,'רכבים פרטיים'!C$16)</f>
        <v>CO</v>
      </c>
      <c r="O58" s="25">
        <f>IFERROR(VLOOKUP(N58,$A$3:$G$45,$L$21,FALSE)*('רכבים פרטיים'!$H$16*0.001),0)</f>
        <v>0</v>
      </c>
    </row>
    <row r="59" spans="1:15" x14ac:dyDescent="0.2">
      <c r="A59" s="31" t="s">
        <v>17</v>
      </c>
      <c r="B59" s="28" t="s">
        <v>268</v>
      </c>
      <c r="C59" s="28">
        <v>90</v>
      </c>
      <c r="J59" s="26" t="s">
        <v>4</v>
      </c>
      <c r="K59" s="22" t="str">
        <f>CONCATENATE(J59,'רכבים פרטיים'!C$15)</f>
        <v>HC</v>
      </c>
      <c r="L59" s="22">
        <f>IFERROR(VLOOKUP(K59,$A$3:$G$45,$L$20,FALSE)*('רכבים פרטיים'!$H$15*0.001),0)</f>
        <v>0</v>
      </c>
      <c r="M59" s="22" t="s">
        <v>4</v>
      </c>
      <c r="N59" s="22" t="str">
        <f>CONCATENATE(M59,'רכבים פרטיים'!C$16)</f>
        <v>HC</v>
      </c>
      <c r="O59" s="25">
        <f>IFERROR(VLOOKUP(N59,$A$3:$G$45,$L$21,FALSE)*('רכבים פרטיים'!$H$16*0.001),0)</f>
        <v>0</v>
      </c>
    </row>
    <row r="60" spans="1:15" x14ac:dyDescent="0.2">
      <c r="A60" s="31" t="s">
        <v>18</v>
      </c>
      <c r="B60" s="31" t="s">
        <v>269</v>
      </c>
      <c r="C60" s="31"/>
      <c r="J60" s="26" t="s">
        <v>30</v>
      </c>
      <c r="K60" s="22" t="str">
        <f>CONCATENATE(J60,'רכבים פרטיים'!C$15)</f>
        <v>NOX</v>
      </c>
      <c r="L60" s="22">
        <f>IFERROR(VLOOKUP(K60,$A$3:$G$45,$L$20,FALSE)*('רכבים פרטיים'!$H$15*0.001),0)</f>
        <v>0</v>
      </c>
      <c r="M60" s="22" t="s">
        <v>30</v>
      </c>
      <c r="N60" s="22" t="str">
        <f>CONCATENATE(M60,'רכבים פרטיים'!C$16)</f>
        <v>NOX</v>
      </c>
      <c r="O60" s="25">
        <f>IFERROR(VLOOKUP(N60,$A$3:$G$45,$L$21,FALSE)*('רכבים פרטיים'!$H$16*0.001),0)</f>
        <v>0</v>
      </c>
    </row>
    <row r="61" spans="1:15" x14ac:dyDescent="0.2">
      <c r="A61" s="31" t="s">
        <v>19</v>
      </c>
      <c r="B61" s="31"/>
      <c r="C61" s="31"/>
      <c r="J61" s="26" t="s">
        <v>5</v>
      </c>
      <c r="K61" s="22" t="str">
        <f>CONCATENATE(J61,'רכבים פרטיים'!C$15)</f>
        <v>PM</v>
      </c>
      <c r="L61" s="22">
        <f>IFERROR(VLOOKUP(K61,$A$3:$G$45,$L$20,FALSE)*('רכבים פרטיים'!$H$15*0.001),0)</f>
        <v>0</v>
      </c>
      <c r="M61" s="22" t="s">
        <v>5</v>
      </c>
      <c r="N61" s="22" t="str">
        <f>CONCATENATE(M61,'רכבים פרטיים'!C$16)</f>
        <v>PM</v>
      </c>
      <c r="O61" s="25">
        <f>IFERROR(VLOOKUP(N61,$A$3:$G$45,$L$21,FALSE)*('רכבים פרטיים'!$H$16*0.001),0)</f>
        <v>0</v>
      </c>
    </row>
    <row r="62" spans="1:15" x14ac:dyDescent="0.2">
      <c r="A62" s="31" t="s">
        <v>20</v>
      </c>
      <c r="B62" s="31"/>
      <c r="C62" s="31"/>
      <c r="J62" s="26"/>
      <c r="K62" s="22"/>
      <c r="L62" s="22"/>
      <c r="M62" s="22"/>
      <c r="N62" s="22"/>
      <c r="O62" s="25"/>
    </row>
    <row r="63" spans="1:15" ht="15" x14ac:dyDescent="0.25">
      <c r="A63" s="31" t="s">
        <v>21</v>
      </c>
      <c r="J63" s="96" t="s">
        <v>112</v>
      </c>
      <c r="K63" s="22"/>
      <c r="L63" s="22"/>
      <c r="M63" s="36" t="s">
        <v>113</v>
      </c>
      <c r="N63" s="22"/>
      <c r="O63" s="25"/>
    </row>
    <row r="64" spans="1:15" x14ac:dyDescent="0.2">
      <c r="A64" s="31" t="s">
        <v>34</v>
      </c>
      <c r="J64" s="26" t="s">
        <v>60</v>
      </c>
      <c r="K64" s="22" t="s">
        <v>61</v>
      </c>
      <c r="L64" s="22" t="s">
        <v>272</v>
      </c>
      <c r="M64" s="22" t="s">
        <v>60</v>
      </c>
      <c r="N64" s="22" t="s">
        <v>61</v>
      </c>
      <c r="O64" s="25" t="s">
        <v>272</v>
      </c>
    </row>
    <row r="65" spans="10:15" x14ac:dyDescent="0.2">
      <c r="J65" s="26" t="s">
        <v>31</v>
      </c>
      <c r="K65" s="22" t="str">
        <f>CONCATENATE(J65,'רכבים פרטיים'!C$17)</f>
        <v>BEN</v>
      </c>
      <c r="L65" s="22">
        <f>IFERROR(VLOOKUP(K65,$A$3:$G$45,$L$22,FALSE)*('רכבים פרטיים'!$H$17*0.001),0)</f>
        <v>0</v>
      </c>
      <c r="M65" s="22" t="s">
        <v>31</v>
      </c>
      <c r="N65" s="22" t="str">
        <f>CONCATENATE(M65,'רכבים פרטיים'!C$18)</f>
        <v>BEN</v>
      </c>
      <c r="O65" s="25">
        <f>IFERROR(VLOOKUP(N65,$A$3:$G$45,$L$23,FALSE)*('רכבים פרטיים'!$H$18*0.001),0)</f>
        <v>0</v>
      </c>
    </row>
    <row r="66" spans="10:15" x14ac:dyDescent="0.2">
      <c r="J66" s="26" t="s">
        <v>3</v>
      </c>
      <c r="K66" s="22" t="str">
        <f>CONCATENATE(J66,'רכבים פרטיים'!C$17)</f>
        <v>CO2</v>
      </c>
      <c r="L66" s="22">
        <f>IFERROR(VLOOKUP(K66,$A$3:$G$45,$L$22,FALSE)*('רכבים פרטיים'!$H$17*0.001),0)</f>
        <v>0</v>
      </c>
      <c r="M66" s="22" t="s">
        <v>3</v>
      </c>
      <c r="N66" s="22" t="str">
        <f>CONCATENATE(M66,'רכבים פרטיים'!C$18)</f>
        <v>CO2</v>
      </c>
      <c r="O66" s="25">
        <f>IFERROR(VLOOKUP(N66,$A$3:$G$45,$L$23,FALSE)*('רכבים פרטיים'!$H$18*0.001),0)</f>
        <v>0</v>
      </c>
    </row>
    <row r="67" spans="10:15" x14ac:dyDescent="0.2">
      <c r="J67" s="26" t="s">
        <v>2</v>
      </c>
      <c r="K67" s="22" t="str">
        <f>CONCATENATE(J67,'רכבים פרטיים'!C$17)</f>
        <v>CO</v>
      </c>
      <c r="L67" s="22">
        <f>IFERROR(VLOOKUP(K67,$A$3:$G$45,$L$22,FALSE)*('רכבים פרטיים'!$H$17*0.001),0)</f>
        <v>0</v>
      </c>
      <c r="M67" s="22" t="s">
        <v>2</v>
      </c>
      <c r="N67" s="22" t="str">
        <f>CONCATENATE(M67,'רכבים פרטיים'!C$18)</f>
        <v>CO</v>
      </c>
      <c r="O67" s="25">
        <f>IFERROR(VLOOKUP(N67,$A$3:$G$45,$L$23,FALSE)*('רכבים פרטיים'!$H$18*0.001),0)</f>
        <v>0</v>
      </c>
    </row>
    <row r="68" spans="10:15" x14ac:dyDescent="0.2">
      <c r="J68" s="26" t="s">
        <v>4</v>
      </c>
      <c r="K68" s="22" t="str">
        <f>CONCATENATE(J68,'רכבים פרטיים'!C$17)</f>
        <v>HC</v>
      </c>
      <c r="L68" s="22">
        <f>IFERROR(VLOOKUP(K68,$A$3:$G$45,$L$22,FALSE)*('רכבים פרטיים'!$H$17*0.001),0)</f>
        <v>0</v>
      </c>
      <c r="M68" s="22" t="s">
        <v>4</v>
      </c>
      <c r="N68" s="22" t="str">
        <f>CONCATENATE(M68,'רכבים פרטיים'!C$18)</f>
        <v>HC</v>
      </c>
      <c r="O68" s="25">
        <f>IFERROR(VLOOKUP(N68,$A$3:$G$45,$L$23,FALSE)*('רכבים פרטיים'!$H$18*0.001),0)</f>
        <v>0</v>
      </c>
    </row>
    <row r="69" spans="10:15" x14ac:dyDescent="0.2">
      <c r="J69" s="26" t="s">
        <v>30</v>
      </c>
      <c r="K69" s="22" t="str">
        <f>CONCATENATE(J69,'רכבים פרטיים'!C$17)</f>
        <v>NOX</v>
      </c>
      <c r="L69" s="22">
        <f>IFERROR(VLOOKUP(K69,$A$3:$G$45,$L$22,FALSE)*('רכבים פרטיים'!$H$17*0.001),0)</f>
        <v>0</v>
      </c>
      <c r="M69" s="22" t="s">
        <v>30</v>
      </c>
      <c r="N69" s="22" t="str">
        <f>CONCATENATE(M69,'רכבים פרטיים'!C$18)</f>
        <v>NOX</v>
      </c>
      <c r="O69" s="25">
        <f>IFERROR(VLOOKUP(N69,$A$3:$G$45,$L$23,FALSE)*('רכבים פרטיים'!$H$18*0.001),0)</f>
        <v>0</v>
      </c>
    </row>
    <row r="70" spans="10:15" ht="15" thickBot="1" x14ac:dyDescent="0.25">
      <c r="J70" s="35" t="s">
        <v>5</v>
      </c>
      <c r="K70" s="93" t="str">
        <f>CONCATENATE(J70,'רכבים פרטיים'!C$17)</f>
        <v>PM</v>
      </c>
      <c r="L70" s="22">
        <f>IFERROR(VLOOKUP(K70,$A$3:$G$45,$L$22,FALSE)*('רכבים פרטיים'!$H$17*0.001),0)</f>
        <v>0</v>
      </c>
      <c r="M70" s="93" t="s">
        <v>5</v>
      </c>
      <c r="N70" s="93" t="str">
        <f>CONCATENATE(M70,'רכבים פרטיים'!C$18)</f>
        <v>PM</v>
      </c>
      <c r="O70" s="25">
        <f>IFERROR(VLOOKUP(N70,$A$3:$G$45,$L$23,FALSE)*('רכבים פרטיים'!$H$18*0.001),0)</f>
        <v>0</v>
      </c>
    </row>
    <row r="73" spans="10:15" ht="15" x14ac:dyDescent="0.25">
      <c r="J73" s="168" t="s">
        <v>115</v>
      </c>
      <c r="K73" s="168"/>
    </row>
    <row r="74" spans="10:15" x14ac:dyDescent="0.2">
      <c r="J74" s="22" t="s">
        <v>31</v>
      </c>
      <c r="K74" s="22">
        <f>L29+O29+L38+O38+L47+O47+L56+O56+L65+O65</f>
        <v>0</v>
      </c>
    </row>
    <row r="75" spans="10:15" x14ac:dyDescent="0.2">
      <c r="J75" s="22" t="s">
        <v>3</v>
      </c>
      <c r="K75" s="22">
        <f>L30+O30+L39+O39+L48+O48+L57+O57+L66+O66</f>
        <v>0</v>
      </c>
    </row>
    <row r="76" spans="10:15" x14ac:dyDescent="0.2">
      <c r="J76" s="22" t="s">
        <v>2</v>
      </c>
      <c r="K76" s="22">
        <f t="shared" ref="K76:K78" si="1">L31+O31+L40+O40+L49+O49+L58+O58+L67+O67</f>
        <v>0</v>
      </c>
    </row>
    <row r="77" spans="10:15" x14ac:dyDescent="0.2">
      <c r="J77" s="22" t="s">
        <v>4</v>
      </c>
      <c r="K77" s="22">
        <f>L32+O32+L41+O41+L50+O50+L59+O59+L68+O68</f>
        <v>0</v>
      </c>
    </row>
    <row r="78" spans="10:15" x14ac:dyDescent="0.2">
      <c r="J78" s="22" t="s">
        <v>30</v>
      </c>
      <c r="K78" s="22">
        <f t="shared" si="1"/>
        <v>0</v>
      </c>
    </row>
    <row r="79" spans="10:15" x14ac:dyDescent="0.2">
      <c r="J79" s="22" t="s">
        <v>5</v>
      </c>
      <c r="K79" s="22">
        <f>L34+O34+L43+O43+L52+O52+L61+O61+L70+O70</f>
        <v>0</v>
      </c>
    </row>
  </sheetData>
  <sortState ref="J4:K9">
    <sortCondition ref="J4:J9"/>
  </sortState>
  <mergeCells count="5">
    <mergeCell ref="A1:G1"/>
    <mergeCell ref="J26:O26"/>
    <mergeCell ref="J73:K73"/>
    <mergeCell ref="J2:K3"/>
    <mergeCell ref="J12:L12"/>
  </mergeCells>
  <pageMargins left="0.7" right="0.7" top="0.75" bottom="0.75" header="0.3" footer="0.3"/>
  <pageSetup paperSize="9" orientation="portrait" horizontalDpi="0"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U18"/>
  <sheetViews>
    <sheetView showGridLines="0" rightToLeft="1" zoomScale="85" zoomScaleNormal="85" workbookViewId="0">
      <selection activeCell="G9" sqref="C9:G9"/>
    </sheetView>
  </sheetViews>
  <sheetFormatPr defaultRowHeight="14.25" x14ac:dyDescent="0.2"/>
  <cols>
    <col min="1" max="6" width="9" style="1"/>
    <col min="7" max="7" width="18.25" style="1" customWidth="1"/>
    <col min="8" max="16384" width="9" style="1"/>
  </cols>
  <sheetData>
    <row r="5" spans="2:21" ht="18" x14ac:dyDescent="0.25">
      <c r="B5" s="162" t="s">
        <v>24</v>
      </c>
      <c r="C5" s="162"/>
      <c r="D5" s="162"/>
      <c r="E5" s="162"/>
      <c r="F5" s="162"/>
      <c r="G5" s="162"/>
    </row>
    <row r="6" spans="2:21" ht="15" x14ac:dyDescent="0.2">
      <c r="B6" s="20"/>
      <c r="C6" s="20"/>
      <c r="D6" s="20"/>
      <c r="E6" s="20"/>
      <c r="F6" s="20"/>
      <c r="G6" s="20"/>
    </row>
    <row r="7" spans="2:21" ht="15" x14ac:dyDescent="0.2">
      <c r="B7" s="20"/>
      <c r="C7" s="20"/>
      <c r="D7" s="20"/>
      <c r="E7" s="20"/>
      <c r="F7" s="20"/>
      <c r="G7" s="20"/>
    </row>
    <row r="8" spans="2:21" s="18" customFormat="1" ht="141.75" customHeight="1" x14ac:dyDescent="0.2">
      <c r="B8" s="30" t="s">
        <v>116</v>
      </c>
      <c r="C8" s="30" t="s">
        <v>16</v>
      </c>
      <c r="D8" s="23" t="s">
        <v>15</v>
      </c>
      <c r="E8" s="23" t="s">
        <v>273</v>
      </c>
      <c r="F8" s="23" t="s">
        <v>13</v>
      </c>
      <c r="G8" s="23" t="s">
        <v>22</v>
      </c>
      <c r="H8" s="23" t="s">
        <v>23</v>
      </c>
      <c r="J8" s="24"/>
      <c r="K8" s="24"/>
      <c r="L8" s="24"/>
      <c r="M8" s="24"/>
      <c r="N8" s="24"/>
      <c r="O8" s="24"/>
      <c r="P8" s="24"/>
      <c r="Q8" s="24"/>
      <c r="R8" s="24"/>
      <c r="S8" s="24"/>
      <c r="T8" s="24"/>
      <c r="U8" s="24"/>
    </row>
    <row r="9" spans="2:21" s="18" customFormat="1" ht="15" x14ac:dyDescent="0.2">
      <c r="B9" s="21" t="s">
        <v>117</v>
      </c>
      <c r="C9" s="105"/>
      <c r="D9" s="105"/>
      <c r="E9" s="105"/>
      <c r="F9" s="105"/>
      <c r="G9" s="105"/>
      <c r="H9" s="21">
        <f>E9*G9</f>
        <v>0</v>
      </c>
      <c r="J9" s="24"/>
      <c r="K9" s="24"/>
      <c r="L9" s="24"/>
      <c r="M9" s="24"/>
      <c r="N9" s="24"/>
      <c r="O9" s="24"/>
      <c r="P9" s="24"/>
      <c r="Q9" s="24"/>
      <c r="R9" s="24"/>
      <c r="S9" s="24"/>
      <c r="T9" s="24"/>
      <c r="U9" s="24"/>
    </row>
    <row r="10" spans="2:21" s="18" customFormat="1" ht="15" x14ac:dyDescent="0.2">
      <c r="B10" s="21" t="s">
        <v>118</v>
      </c>
      <c r="C10" s="105"/>
      <c r="D10" s="105"/>
      <c r="E10" s="105"/>
      <c r="F10" s="105"/>
      <c r="G10" s="105"/>
      <c r="H10" s="21">
        <f t="shared" ref="H10:H18" si="0">E10*G10</f>
        <v>0</v>
      </c>
      <c r="J10" s="24"/>
      <c r="K10" s="24"/>
      <c r="L10" s="24"/>
      <c r="M10" s="24"/>
      <c r="N10" s="24"/>
      <c r="O10" s="24"/>
      <c r="P10" s="24"/>
      <c r="Q10" s="24"/>
      <c r="R10" s="24"/>
      <c r="S10" s="24"/>
      <c r="T10" s="24"/>
      <c r="U10" s="24"/>
    </row>
    <row r="11" spans="2:21" s="18" customFormat="1" ht="15" x14ac:dyDescent="0.2">
      <c r="B11" s="21" t="s">
        <v>119</v>
      </c>
      <c r="C11" s="105"/>
      <c r="D11" s="105"/>
      <c r="E11" s="105"/>
      <c r="F11" s="105"/>
      <c r="G11" s="105"/>
      <c r="H11" s="21">
        <f t="shared" si="0"/>
        <v>0</v>
      </c>
      <c r="J11" s="24"/>
      <c r="K11" s="24"/>
      <c r="L11" s="24"/>
      <c r="M11" s="24"/>
      <c r="N11" s="24"/>
      <c r="O11" s="24"/>
      <c r="P11" s="24"/>
      <c r="Q11" s="24"/>
      <c r="R11" s="24"/>
      <c r="S11" s="24"/>
      <c r="T11" s="24"/>
      <c r="U11" s="24"/>
    </row>
    <row r="12" spans="2:21" s="18" customFormat="1" ht="15" x14ac:dyDescent="0.2">
      <c r="B12" s="21" t="s">
        <v>120</v>
      </c>
      <c r="C12" s="105"/>
      <c r="D12" s="105"/>
      <c r="E12" s="105"/>
      <c r="F12" s="105"/>
      <c r="G12" s="105"/>
      <c r="H12" s="21">
        <f t="shared" si="0"/>
        <v>0</v>
      </c>
      <c r="J12" s="24"/>
      <c r="K12" s="24"/>
      <c r="L12" s="24"/>
      <c r="M12" s="24"/>
      <c r="N12" s="24"/>
      <c r="O12" s="24"/>
      <c r="P12" s="24"/>
      <c r="Q12" s="24"/>
      <c r="R12" s="24"/>
      <c r="S12" s="24"/>
      <c r="T12" s="24"/>
      <c r="U12" s="24"/>
    </row>
    <row r="13" spans="2:21" s="18" customFormat="1" ht="15" x14ac:dyDescent="0.2">
      <c r="B13" s="21" t="s">
        <v>121</v>
      </c>
      <c r="C13" s="105"/>
      <c r="D13" s="105"/>
      <c r="E13" s="105"/>
      <c r="F13" s="105"/>
      <c r="G13" s="105"/>
      <c r="H13" s="21">
        <f t="shared" si="0"/>
        <v>0</v>
      </c>
      <c r="J13" s="24"/>
      <c r="K13" s="24"/>
      <c r="L13" s="24"/>
      <c r="M13" s="24"/>
      <c r="N13" s="24"/>
      <c r="O13" s="24"/>
      <c r="P13" s="24"/>
      <c r="Q13" s="24"/>
      <c r="R13" s="24"/>
      <c r="S13" s="24"/>
      <c r="T13" s="24"/>
      <c r="U13" s="24"/>
    </row>
    <row r="14" spans="2:21" s="18" customFormat="1" ht="15" x14ac:dyDescent="0.2">
      <c r="B14" s="21" t="s">
        <v>122</v>
      </c>
      <c r="C14" s="105"/>
      <c r="D14" s="105"/>
      <c r="E14" s="105"/>
      <c r="F14" s="105"/>
      <c r="G14" s="105"/>
      <c r="H14" s="21">
        <f t="shared" si="0"/>
        <v>0</v>
      </c>
      <c r="J14" s="24"/>
      <c r="K14" s="24"/>
      <c r="L14" s="24"/>
      <c r="M14" s="24"/>
      <c r="N14" s="24"/>
      <c r="O14" s="24"/>
      <c r="P14" s="24"/>
      <c r="Q14" s="24"/>
      <c r="R14" s="24"/>
      <c r="S14" s="24"/>
      <c r="T14" s="24"/>
      <c r="U14" s="24"/>
    </row>
    <row r="15" spans="2:21" s="18" customFormat="1" ht="15" x14ac:dyDescent="0.2">
      <c r="B15" s="21" t="s">
        <v>123</v>
      </c>
      <c r="C15" s="105"/>
      <c r="D15" s="105"/>
      <c r="E15" s="105"/>
      <c r="F15" s="105"/>
      <c r="G15" s="105"/>
      <c r="H15" s="21">
        <f t="shared" si="0"/>
        <v>0</v>
      </c>
      <c r="J15" s="24"/>
      <c r="K15" s="24"/>
      <c r="L15" s="24"/>
      <c r="M15" s="24"/>
      <c r="N15" s="24"/>
      <c r="O15" s="24"/>
      <c r="P15" s="24"/>
      <c r="Q15" s="24"/>
      <c r="R15" s="24"/>
      <c r="S15" s="24"/>
      <c r="T15" s="24"/>
      <c r="U15" s="24"/>
    </row>
    <row r="16" spans="2:21" s="18" customFormat="1" ht="15" x14ac:dyDescent="0.2">
      <c r="B16" s="21" t="s">
        <v>124</v>
      </c>
      <c r="C16" s="105"/>
      <c r="D16" s="105"/>
      <c r="E16" s="105"/>
      <c r="F16" s="105"/>
      <c r="G16" s="105"/>
      <c r="H16" s="21">
        <f t="shared" si="0"/>
        <v>0</v>
      </c>
      <c r="J16" s="24"/>
      <c r="K16" s="24"/>
      <c r="L16" s="24"/>
      <c r="M16" s="24"/>
      <c r="N16" s="24"/>
      <c r="O16" s="24"/>
      <c r="P16" s="24"/>
      <c r="Q16" s="24"/>
      <c r="R16" s="24"/>
      <c r="S16" s="24"/>
      <c r="T16" s="24"/>
      <c r="U16" s="24"/>
    </row>
    <row r="17" spans="2:21" s="18" customFormat="1" ht="15" x14ac:dyDescent="0.2">
      <c r="B17" s="21" t="s">
        <v>125</v>
      </c>
      <c r="C17" s="105"/>
      <c r="D17" s="105"/>
      <c r="E17" s="105"/>
      <c r="F17" s="105"/>
      <c r="G17" s="105"/>
      <c r="H17" s="21">
        <f t="shared" si="0"/>
        <v>0</v>
      </c>
      <c r="J17" s="24"/>
      <c r="K17" s="24"/>
      <c r="L17" s="24"/>
      <c r="M17" s="24"/>
      <c r="N17" s="24"/>
      <c r="O17" s="24"/>
      <c r="P17" s="24"/>
      <c r="Q17" s="24"/>
      <c r="R17" s="24"/>
      <c r="S17" s="24"/>
      <c r="T17" s="24"/>
      <c r="U17" s="24"/>
    </row>
    <row r="18" spans="2:21" s="18" customFormat="1" ht="15" x14ac:dyDescent="0.2">
      <c r="B18" s="21" t="s">
        <v>126</v>
      </c>
      <c r="C18" s="105"/>
      <c r="D18" s="105"/>
      <c r="E18" s="105"/>
      <c r="F18" s="105"/>
      <c r="G18" s="105"/>
      <c r="H18" s="21">
        <f t="shared" si="0"/>
        <v>0</v>
      </c>
      <c r="J18" s="24"/>
      <c r="K18" s="24"/>
      <c r="L18" s="24"/>
      <c r="M18" s="24"/>
      <c r="N18" s="24"/>
      <c r="O18" s="24"/>
      <c r="P18" s="24"/>
      <c r="Q18" s="24"/>
      <c r="R18" s="24"/>
      <c r="S18" s="24"/>
      <c r="T18" s="24"/>
      <c r="U18" s="24"/>
    </row>
  </sheetData>
  <sheetProtection password="CC3D" sheet="1" objects="1" scenarios="1" selectLockedCells="1"/>
  <mergeCells count="1">
    <mergeCell ref="B5:G5"/>
  </mergeCells>
  <dataValidations count="1">
    <dataValidation type="whole" operator="greaterThan" allowBlank="1" showInputMessage="1" showErrorMessage="1" sqref="E9:E18 G9:G18">
      <formula1>0</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'רכב פרטי חישובים'!$A$58:$A$64</xm:f>
          </x14:formula1>
          <xm:sqref>C9:C18</xm:sqref>
        </x14:dataValidation>
        <x14:dataValidation type="list" allowBlank="1" showInputMessage="1" showErrorMessage="1">
          <x14:formula1>
            <xm:f>'רכב פרטי חישובים'!$C$58:$C$59</xm:f>
          </x14:formula1>
          <xm:sqref>F9:F18</xm:sqref>
        </x14:dataValidation>
        <x14:dataValidation type="list" allowBlank="1" showInputMessage="1" showErrorMessage="1">
          <x14:formula1>
            <xm:f>'רכב פרטי חישובים'!$B$58:$B$60</xm:f>
          </x14:formula1>
          <xm:sqref>D10:D18</xm:sqref>
        </x14:dataValidation>
        <x14:dataValidation type="list" allowBlank="1" showInputMessage="1" showErrorMessage="1">
          <x14:formula1>
            <xm:f>'מוניות חישובים'!$B$58:$B$60</xm:f>
          </x14:formula1>
          <xm:sqref>D9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9"/>
  <sheetViews>
    <sheetView rightToLeft="1" topLeftCell="D1" workbookViewId="0">
      <selection activeCell="N20" sqref="N20"/>
    </sheetView>
  </sheetViews>
  <sheetFormatPr defaultRowHeight="14.25" x14ac:dyDescent="0.2"/>
  <cols>
    <col min="1" max="1" width="9" style="28"/>
    <col min="2" max="7" width="9" style="78"/>
    <col min="8" max="10" width="9" style="28"/>
    <col min="11" max="11" width="13.375" style="28" bestFit="1" customWidth="1"/>
    <col min="12" max="12" width="31.375" style="28" bestFit="1" customWidth="1"/>
    <col min="13" max="13" width="9" style="28"/>
    <col min="14" max="14" width="14.375" style="28" customWidth="1"/>
    <col min="15" max="15" width="13.625" style="28" customWidth="1"/>
    <col min="16" max="16384" width="9" style="28"/>
  </cols>
  <sheetData>
    <row r="1" spans="1:12" ht="15.75" thickBot="1" x14ac:dyDescent="0.3">
      <c r="A1" s="163" t="s">
        <v>288</v>
      </c>
      <c r="B1" s="164"/>
      <c r="C1" s="164"/>
      <c r="D1" s="164"/>
      <c r="E1" s="164"/>
      <c r="F1" s="164"/>
      <c r="G1" s="165"/>
    </row>
    <row r="2" spans="1:12" ht="15" thickBot="1" x14ac:dyDescent="0.25">
      <c r="A2" s="32">
        <v>1</v>
      </c>
      <c r="B2" s="37">
        <v>2</v>
      </c>
      <c r="C2" s="37">
        <v>3</v>
      </c>
      <c r="D2" s="37">
        <v>4</v>
      </c>
      <c r="E2" s="37">
        <v>5</v>
      </c>
      <c r="F2" s="37">
        <v>6</v>
      </c>
      <c r="G2" s="38">
        <v>7</v>
      </c>
      <c r="J2" s="114"/>
      <c r="K2" s="114"/>
    </row>
    <row r="3" spans="1:12" ht="15" customHeight="1" thickBot="1" x14ac:dyDescent="0.25">
      <c r="A3" s="27" t="s">
        <v>63</v>
      </c>
      <c r="B3" s="22" t="s">
        <v>261</v>
      </c>
      <c r="C3" s="22" t="s">
        <v>262</v>
      </c>
      <c r="D3" s="22" t="s">
        <v>263</v>
      </c>
      <c r="E3" s="22" t="s">
        <v>264</v>
      </c>
      <c r="F3" s="22" t="s">
        <v>265</v>
      </c>
      <c r="G3" s="22" t="s">
        <v>266</v>
      </c>
      <c r="J3" s="176" t="s">
        <v>270</v>
      </c>
      <c r="K3" s="177"/>
    </row>
    <row r="4" spans="1:12" ht="14.25" customHeight="1" x14ac:dyDescent="0.2">
      <c r="A4" s="32" t="s">
        <v>92</v>
      </c>
      <c r="B4" s="65">
        <v>7.7774899861954381E-3</v>
      </c>
      <c r="C4" s="65">
        <v>8.3585581923025225E-4</v>
      </c>
      <c r="D4" s="65">
        <v>1.2612323816203308E-4</v>
      </c>
      <c r="E4" s="65">
        <v>5.7035083231144626E-3</v>
      </c>
      <c r="F4" s="65">
        <v>5.0909670985548722E-4</v>
      </c>
      <c r="G4" s="66">
        <v>3.1546336257470381E-5</v>
      </c>
      <c r="J4" s="178"/>
      <c r="K4" s="179"/>
    </row>
    <row r="5" spans="1:12" x14ac:dyDescent="0.2">
      <c r="A5" s="26" t="s">
        <v>93</v>
      </c>
      <c r="B5" s="67">
        <v>3.049161917209128E-3</v>
      </c>
      <c r="C5" s="67">
        <v>1.0137552887371285E-3</v>
      </c>
      <c r="D5" s="67">
        <v>1.2612323816203308E-4</v>
      </c>
      <c r="E5" s="67">
        <v>2.1887221969927621E-3</v>
      </c>
      <c r="F5" s="67">
        <v>5.6182073598208234E-4</v>
      </c>
      <c r="G5" s="68">
        <v>3.1546336257470381E-5</v>
      </c>
      <c r="J5" s="26" t="s">
        <v>261</v>
      </c>
      <c r="K5" s="25">
        <v>2</v>
      </c>
    </row>
    <row r="6" spans="1:12" x14ac:dyDescent="0.2">
      <c r="A6" s="26" t="s">
        <v>94</v>
      </c>
      <c r="B6" s="67">
        <v>6.9921402457557701E-4</v>
      </c>
      <c r="C6" s="67">
        <v>2.9102605776481138E-4</v>
      </c>
      <c r="D6" s="67">
        <v>1.2612323816203308E-4</v>
      </c>
      <c r="E6" s="67">
        <v>1.0815077998542995E-3</v>
      </c>
      <c r="F6" s="67">
        <v>1.8207159627909404E-4</v>
      </c>
      <c r="G6" s="68">
        <v>3.1546336257470381E-5</v>
      </c>
      <c r="J6" s="26" t="s">
        <v>264</v>
      </c>
      <c r="K6" s="25">
        <v>5</v>
      </c>
    </row>
    <row r="7" spans="1:12" x14ac:dyDescent="0.2">
      <c r="A7" s="26" t="s">
        <v>95</v>
      </c>
      <c r="B7" s="67">
        <v>6.3380872662077139E-4</v>
      </c>
      <c r="C7" s="67">
        <v>2.9102605776481138E-4</v>
      </c>
      <c r="D7" s="67">
        <v>3.7836971448609931E-5</v>
      </c>
      <c r="E7" s="67">
        <v>8.1818915516340012E-4</v>
      </c>
      <c r="F7" s="67">
        <v>1.8207159627909404E-4</v>
      </c>
      <c r="G7" s="68">
        <v>1.261853450298815E-5</v>
      </c>
      <c r="J7" s="26" t="s">
        <v>263</v>
      </c>
      <c r="K7" s="25">
        <v>4</v>
      </c>
    </row>
    <row r="8" spans="1:12" x14ac:dyDescent="0.2">
      <c r="A8" s="26" t="s">
        <v>96</v>
      </c>
      <c r="B8" s="67">
        <v>6.3380872662077139E-4</v>
      </c>
      <c r="C8" s="67">
        <v>2.9102605776481138E-4</v>
      </c>
      <c r="D8" s="67">
        <v>3.7836971448609931E-5</v>
      </c>
      <c r="E8" s="67">
        <v>8.1818915516340012E-4</v>
      </c>
      <c r="F8" s="67">
        <v>1.8207159627909404E-4</v>
      </c>
      <c r="G8" s="68">
        <v>1.261853450298815E-5</v>
      </c>
      <c r="J8" s="26" t="s">
        <v>266</v>
      </c>
      <c r="K8" s="25">
        <v>7</v>
      </c>
    </row>
    <row r="9" spans="1:12" x14ac:dyDescent="0.2">
      <c r="A9" s="26" t="s">
        <v>97</v>
      </c>
      <c r="B9" s="39">
        <v>0</v>
      </c>
      <c r="C9" s="39">
        <v>0</v>
      </c>
      <c r="D9" s="39">
        <v>0</v>
      </c>
      <c r="E9" s="39">
        <v>0</v>
      </c>
      <c r="F9" s="39">
        <v>0</v>
      </c>
      <c r="G9" s="40">
        <v>0</v>
      </c>
      <c r="J9" s="26" t="s">
        <v>262</v>
      </c>
      <c r="K9" s="25">
        <v>3</v>
      </c>
    </row>
    <row r="10" spans="1:12" ht="15" thickBot="1" x14ac:dyDescent="0.25">
      <c r="A10" s="35" t="s">
        <v>91</v>
      </c>
      <c r="B10" s="69">
        <v>7.7774899861954381E-3</v>
      </c>
      <c r="C10" s="69">
        <v>8.3585581923025225E-4</v>
      </c>
      <c r="D10" s="69">
        <v>1.2612323816203299E-4</v>
      </c>
      <c r="E10" s="69">
        <v>5.7035083231144626E-3</v>
      </c>
      <c r="F10" s="69">
        <v>5.0909670985548722E-4</v>
      </c>
      <c r="G10" s="70">
        <v>3.1546336257470381E-5</v>
      </c>
      <c r="J10" s="35" t="s">
        <v>265</v>
      </c>
      <c r="K10" s="92">
        <v>6</v>
      </c>
    </row>
    <row r="11" spans="1:12" ht="15" thickBot="1" x14ac:dyDescent="0.25">
      <c r="A11" s="32" t="s">
        <v>99</v>
      </c>
      <c r="B11" s="71">
        <v>163.53239440917969</v>
      </c>
      <c r="C11" s="71">
        <v>180.89420365314095</v>
      </c>
      <c r="D11" s="71">
        <v>144.26055908203125</v>
      </c>
      <c r="E11" s="71">
        <v>153.20510864257812</v>
      </c>
      <c r="F11" s="71">
        <v>182.59526809380978</v>
      </c>
      <c r="G11" s="72">
        <v>152.72463989257812</v>
      </c>
    </row>
    <row r="12" spans="1:12" ht="15" x14ac:dyDescent="0.25">
      <c r="A12" s="26" t="s">
        <v>100</v>
      </c>
      <c r="B12" s="55">
        <v>162.05430603027344</v>
      </c>
      <c r="C12" s="55">
        <v>165.96089081919217</v>
      </c>
      <c r="D12" s="55">
        <v>144.26055908203125</v>
      </c>
      <c r="E12" s="55">
        <v>149.64312744140625</v>
      </c>
      <c r="F12" s="55">
        <v>166.54873032870756</v>
      </c>
      <c r="G12" s="56">
        <v>152.72463989257812</v>
      </c>
      <c r="J12" s="173" t="s">
        <v>271</v>
      </c>
      <c r="K12" s="174"/>
      <c r="L12" s="175"/>
    </row>
    <row r="13" spans="1:12" x14ac:dyDescent="0.2">
      <c r="A13" s="26" t="s">
        <v>101</v>
      </c>
      <c r="B13" s="55">
        <v>168.14453125</v>
      </c>
      <c r="C13" s="55">
        <v>154.96497234917302</v>
      </c>
      <c r="D13" s="55">
        <v>144.26055908203125</v>
      </c>
      <c r="E13" s="55">
        <v>159.94064331054687</v>
      </c>
      <c r="F13" s="55">
        <v>150.92125626266079</v>
      </c>
      <c r="G13" s="56">
        <v>152.72463989257812</v>
      </c>
      <c r="J13" s="26"/>
      <c r="K13" s="22" t="s">
        <v>58</v>
      </c>
      <c r="L13" s="25" t="s">
        <v>59</v>
      </c>
    </row>
    <row r="14" spans="1:12" x14ac:dyDescent="0.2">
      <c r="A14" s="26" t="s">
        <v>102</v>
      </c>
      <c r="B14" s="55">
        <v>176.51030485970634</v>
      </c>
      <c r="C14" s="55">
        <v>154.96497234917302</v>
      </c>
      <c r="D14" s="55">
        <v>144.26055908203125</v>
      </c>
      <c r="E14" s="55">
        <v>168.55769211905343</v>
      </c>
      <c r="F14" s="55">
        <v>150.92125626266079</v>
      </c>
      <c r="G14" s="56">
        <v>152.72463989257812</v>
      </c>
      <c r="J14" s="26" t="s">
        <v>117</v>
      </c>
      <c r="K14" s="22" t="str">
        <f>CONCATENATE(מוניות!D9,מוניות!F9)</f>
        <v/>
      </c>
      <c r="L14" s="25" t="e">
        <f>VLOOKUP(K14,J$5:K$10,2,FALSE)</f>
        <v>#N/A</v>
      </c>
    </row>
    <row r="15" spans="1:12" x14ac:dyDescent="0.2">
      <c r="A15" s="26" t="s">
        <v>103</v>
      </c>
      <c r="B15" s="55">
        <v>176.51030485970634</v>
      </c>
      <c r="C15" s="55">
        <v>154.96497234917302</v>
      </c>
      <c r="D15" s="55">
        <v>144.26055908203125</v>
      </c>
      <c r="E15" s="55">
        <v>168.55769211905343</v>
      </c>
      <c r="F15" s="55">
        <v>150.92125626266079</v>
      </c>
      <c r="G15" s="56">
        <v>152.72463989257812</v>
      </c>
      <c r="J15" s="26" t="s">
        <v>118</v>
      </c>
      <c r="K15" s="22" t="str">
        <f>CONCATENATE(מוניות!D10,מוניות!F10)</f>
        <v/>
      </c>
      <c r="L15" s="25" t="e">
        <f t="shared" ref="L15:L23" si="0">VLOOKUP(K15,J$5:K$10,2,FALSE)</f>
        <v>#N/A</v>
      </c>
    </row>
    <row r="16" spans="1:12" x14ac:dyDescent="0.2">
      <c r="A16" s="26" t="s">
        <v>104</v>
      </c>
      <c r="B16" s="39">
        <v>0</v>
      </c>
      <c r="C16" s="39">
        <v>0</v>
      </c>
      <c r="D16" s="39">
        <v>0</v>
      </c>
      <c r="E16" s="39">
        <v>0</v>
      </c>
      <c r="F16" s="39">
        <v>0</v>
      </c>
      <c r="G16" s="40">
        <v>0</v>
      </c>
      <c r="J16" s="26" t="s">
        <v>119</v>
      </c>
      <c r="K16" s="22" t="str">
        <f>CONCATENATE(מוניות!D11,מוניות!F11)</f>
        <v/>
      </c>
      <c r="L16" s="25" t="e">
        <f t="shared" si="0"/>
        <v>#N/A</v>
      </c>
    </row>
    <row r="17" spans="1:15" ht="15" thickBot="1" x14ac:dyDescent="0.25">
      <c r="A17" s="35" t="s">
        <v>98</v>
      </c>
      <c r="B17" s="73">
        <v>163.53239440917969</v>
      </c>
      <c r="C17" s="73">
        <v>180.89420365314095</v>
      </c>
      <c r="D17" s="73">
        <v>144.26055908203125</v>
      </c>
      <c r="E17" s="73">
        <v>153.20510864257812</v>
      </c>
      <c r="F17" s="73">
        <v>182.59526809380978</v>
      </c>
      <c r="G17" s="74">
        <v>152.72463989257801</v>
      </c>
      <c r="J17" s="26" t="s">
        <v>120</v>
      </c>
      <c r="K17" s="22" t="str">
        <f>CONCATENATE(מוניות!D12,מוניות!F12)</f>
        <v/>
      </c>
      <c r="L17" s="25" t="e">
        <f t="shared" si="0"/>
        <v>#N/A</v>
      </c>
    </row>
    <row r="18" spans="1:15" x14ac:dyDescent="0.2">
      <c r="A18" s="32" t="s">
        <v>44</v>
      </c>
      <c r="B18" s="75">
        <v>2.5315349651868013</v>
      </c>
      <c r="C18" s="75">
        <v>0.3306418798647881</v>
      </c>
      <c r="D18" s="59">
        <v>1.1390222265345677</v>
      </c>
      <c r="E18" s="75">
        <v>2.5234801476025002</v>
      </c>
      <c r="F18" s="75">
        <v>0.18929957504199321</v>
      </c>
      <c r="G18" s="60">
        <v>2.6480975690044994</v>
      </c>
      <c r="J18" s="26" t="s">
        <v>121</v>
      </c>
      <c r="K18" s="22" t="str">
        <f>CONCATENATE(מוניות!D13,מוניות!F13)</f>
        <v/>
      </c>
      <c r="L18" s="25" t="e">
        <f t="shared" si="0"/>
        <v>#N/A</v>
      </c>
    </row>
    <row r="19" spans="1:15" x14ac:dyDescent="0.2">
      <c r="A19" s="26" t="s">
        <v>45</v>
      </c>
      <c r="B19" s="59">
        <v>0.98988478356676701</v>
      </c>
      <c r="C19" s="59">
        <v>0.24905379841934072</v>
      </c>
      <c r="D19" s="59">
        <v>1.1390222265345677</v>
      </c>
      <c r="E19" s="59">
        <v>1.078068749790666</v>
      </c>
      <c r="F19" s="59">
        <v>4.2895929272757038E-2</v>
      </c>
      <c r="G19" s="60">
        <v>2.6480975690044994</v>
      </c>
      <c r="J19" s="26" t="s">
        <v>122</v>
      </c>
      <c r="K19" s="22" t="str">
        <f>CONCATENATE(מוניות!D14,מוניות!F14)</f>
        <v/>
      </c>
      <c r="L19" s="25" t="e">
        <f t="shared" si="0"/>
        <v>#N/A</v>
      </c>
    </row>
    <row r="20" spans="1:15" x14ac:dyDescent="0.2">
      <c r="A20" s="26" t="s">
        <v>46</v>
      </c>
      <c r="B20" s="59">
        <v>0.60935830256256918</v>
      </c>
      <c r="C20" s="59">
        <v>7.5770044675088244E-2</v>
      </c>
      <c r="D20" s="59">
        <v>1.1390222265345677</v>
      </c>
      <c r="E20" s="59">
        <v>1.0210643864232032</v>
      </c>
      <c r="F20" s="59">
        <v>1.8686588559971622E-2</v>
      </c>
      <c r="G20" s="60">
        <v>2.6480975690044994</v>
      </c>
      <c r="J20" s="26" t="s">
        <v>123</v>
      </c>
      <c r="K20" s="22" t="str">
        <f>CONCATENATE(מוניות!D15,מוניות!F15)</f>
        <v/>
      </c>
      <c r="L20" s="25" t="e">
        <f t="shared" si="0"/>
        <v>#N/A</v>
      </c>
    </row>
    <row r="21" spans="1:15" x14ac:dyDescent="0.2">
      <c r="A21" s="26" t="s">
        <v>47</v>
      </c>
      <c r="B21" s="59">
        <v>0.22633895898051359</v>
      </c>
      <c r="C21" s="59">
        <v>7.5770044675088244E-2</v>
      </c>
      <c r="D21" s="59">
        <v>1.1390222265345677</v>
      </c>
      <c r="E21" s="59">
        <v>0.42970361740923391</v>
      </c>
      <c r="F21" s="59">
        <v>1.8686588559971622E-2</v>
      </c>
      <c r="G21" s="60">
        <v>2.6480975690044994</v>
      </c>
      <c r="J21" s="26" t="s">
        <v>124</v>
      </c>
      <c r="K21" s="22" t="str">
        <f>CONCATENATE(מוניות!D16,מוניות!F16)</f>
        <v/>
      </c>
      <c r="L21" s="25" t="e">
        <f t="shared" si="0"/>
        <v>#N/A</v>
      </c>
    </row>
    <row r="22" spans="1:15" x14ac:dyDescent="0.2">
      <c r="A22" s="26" t="s">
        <v>48</v>
      </c>
      <c r="B22" s="59">
        <v>0.22633895898051359</v>
      </c>
      <c r="C22" s="59">
        <v>7.5770044675088244E-2</v>
      </c>
      <c r="D22" s="59">
        <v>1.1390222265345677</v>
      </c>
      <c r="E22" s="59">
        <v>0.42970361740923391</v>
      </c>
      <c r="F22" s="59">
        <v>1.8686588559971622E-2</v>
      </c>
      <c r="G22" s="60">
        <v>2.6480975690044994</v>
      </c>
      <c r="J22" s="26" t="s">
        <v>125</v>
      </c>
      <c r="K22" s="22" t="str">
        <f>CONCATENATE(מוניות!D17,מוניות!F17)</f>
        <v/>
      </c>
      <c r="L22" s="25" t="e">
        <f t="shared" si="0"/>
        <v>#N/A</v>
      </c>
    </row>
    <row r="23" spans="1:15" ht="15" thickBot="1" x14ac:dyDescent="0.25">
      <c r="A23" s="26" t="s">
        <v>49</v>
      </c>
      <c r="B23" s="39">
        <v>0</v>
      </c>
      <c r="C23" s="39">
        <v>0</v>
      </c>
      <c r="D23" s="39">
        <v>0</v>
      </c>
      <c r="E23" s="39">
        <v>0</v>
      </c>
      <c r="F23" s="39">
        <v>0</v>
      </c>
      <c r="G23" s="40">
        <v>0</v>
      </c>
      <c r="J23" s="35" t="s">
        <v>126</v>
      </c>
      <c r="K23" s="93" t="str">
        <f>CONCATENATE(מוניות!D18,מוניות!F18)</f>
        <v/>
      </c>
      <c r="L23" s="92" t="e">
        <f t="shared" si="0"/>
        <v>#N/A</v>
      </c>
    </row>
    <row r="24" spans="1:15" ht="15" thickBot="1" x14ac:dyDescent="0.25">
      <c r="A24" s="35" t="s">
        <v>43</v>
      </c>
      <c r="B24" s="75">
        <v>2.5315349651868013</v>
      </c>
      <c r="C24" s="75">
        <v>0.3306418798647881</v>
      </c>
      <c r="D24" s="59">
        <v>1.1390222265345677</v>
      </c>
      <c r="E24" s="75">
        <v>2.5234801476025002</v>
      </c>
      <c r="F24" s="75">
        <v>0.18929957504199321</v>
      </c>
      <c r="G24" s="60">
        <v>2.6480975690044994</v>
      </c>
    </row>
    <row r="25" spans="1:15" ht="15" thickBot="1" x14ac:dyDescent="0.25">
      <c r="A25" s="32" t="s">
        <v>85</v>
      </c>
      <c r="B25" s="75">
        <v>0.25115539911933127</v>
      </c>
      <c r="C25" s="75">
        <v>4.3053216172399447E-2</v>
      </c>
      <c r="D25" s="59">
        <v>0.163171399078056</v>
      </c>
      <c r="E25" s="75">
        <v>0.18413827365092439</v>
      </c>
      <c r="F25" s="75">
        <v>2.6216422791957433E-2</v>
      </c>
      <c r="G25" s="60">
        <v>5.9141218299691101E-2</v>
      </c>
    </row>
    <row r="26" spans="1:15" ht="15.75" thickBot="1" x14ac:dyDescent="0.3">
      <c r="A26" s="26" t="s">
        <v>86</v>
      </c>
      <c r="B26" s="59">
        <v>9.8465377005332297E-2</v>
      </c>
      <c r="C26" s="59">
        <v>5.2216451658897767E-2</v>
      </c>
      <c r="D26" s="59">
        <v>0.163171399078056</v>
      </c>
      <c r="E26" s="59">
        <v>7.0663094078202232E-2</v>
      </c>
      <c r="F26" s="59">
        <v>2.8931498123626179E-2</v>
      </c>
      <c r="G26" s="60">
        <v>5.9141218299691101E-2</v>
      </c>
      <c r="J26" s="163" t="s">
        <v>180</v>
      </c>
      <c r="K26" s="166"/>
      <c r="L26" s="166"/>
      <c r="M26" s="166"/>
      <c r="N26" s="166"/>
      <c r="O26" s="167"/>
    </row>
    <row r="27" spans="1:15" ht="15" x14ac:dyDescent="0.25">
      <c r="A27" s="26" t="s">
        <v>87</v>
      </c>
      <c r="B27" s="59">
        <v>1.3540195607486691E-2</v>
      </c>
      <c r="C27" s="59">
        <v>1.4990154220707503E-2</v>
      </c>
      <c r="D27" s="59">
        <v>0.163171399078056</v>
      </c>
      <c r="E27" s="59">
        <v>2.0938394312325699E-2</v>
      </c>
      <c r="F27" s="59">
        <v>9.3759509695967233E-3</v>
      </c>
      <c r="G27" s="60">
        <v>5.9141218299691101E-2</v>
      </c>
      <c r="J27" s="94" t="s">
        <v>137</v>
      </c>
      <c r="K27" s="33"/>
      <c r="L27" s="33"/>
      <c r="M27" s="95" t="s">
        <v>138</v>
      </c>
      <c r="N27" s="33"/>
      <c r="O27" s="34"/>
    </row>
    <row r="28" spans="1:15" x14ac:dyDescent="0.2">
      <c r="A28" s="26" t="s">
        <v>88</v>
      </c>
      <c r="B28" s="59">
        <v>1.2282380960403355E-2</v>
      </c>
      <c r="C28" s="59">
        <v>1.4990154220707503E-2</v>
      </c>
      <c r="D28" s="59">
        <v>0.163171399078056</v>
      </c>
      <c r="E28" s="59">
        <v>1.5851741840170807E-2</v>
      </c>
      <c r="F28" s="59">
        <v>9.3759509695967233E-3</v>
      </c>
      <c r="G28" s="60">
        <v>5.9141218299691101E-2</v>
      </c>
      <c r="J28" s="26" t="s">
        <v>60</v>
      </c>
      <c r="K28" s="22" t="s">
        <v>61</v>
      </c>
      <c r="L28" s="22" t="s">
        <v>272</v>
      </c>
      <c r="M28" s="22" t="s">
        <v>60</v>
      </c>
      <c r="N28" s="22" t="s">
        <v>61</v>
      </c>
      <c r="O28" s="25" t="s">
        <v>272</v>
      </c>
    </row>
    <row r="29" spans="1:15" x14ac:dyDescent="0.2">
      <c r="A29" s="26" t="s">
        <v>89</v>
      </c>
      <c r="B29" s="59">
        <v>1.2282380960403355E-2</v>
      </c>
      <c r="C29" s="59">
        <v>1.4990154220707503E-2</v>
      </c>
      <c r="D29" s="59">
        <v>0.163171399078056</v>
      </c>
      <c r="E29" s="59">
        <v>1.5851741840170807E-2</v>
      </c>
      <c r="F29" s="59">
        <v>9.3759509695967233E-3</v>
      </c>
      <c r="G29" s="60">
        <v>5.9141218299691101E-2</v>
      </c>
      <c r="J29" s="26" t="s">
        <v>31</v>
      </c>
      <c r="K29" s="22" t="str">
        <f>CONCATENATE(J29,מוניות!C$9)</f>
        <v>BEN</v>
      </c>
      <c r="L29" s="22">
        <f>IFERROR(VLOOKUP(K29,$A$3:$G$45,$L$14,FALSE)*(מוניות!$H$9*0.001),0)</f>
        <v>0</v>
      </c>
      <c r="M29" s="22" t="s">
        <v>31</v>
      </c>
      <c r="N29" s="22" t="str">
        <f>CONCATENATE(M29,מוניות!C$10)</f>
        <v>BEN</v>
      </c>
      <c r="O29" s="25">
        <f>IFERROR(VLOOKUP(N29,$A$3:$G$45,$L$15,FALSE)*(מוניות!$H$10*0.001),0)</f>
        <v>0</v>
      </c>
    </row>
    <row r="30" spans="1:15" ht="15" thickBot="1" x14ac:dyDescent="0.25">
      <c r="A30" s="26" t="s">
        <v>90</v>
      </c>
      <c r="B30" s="39">
        <v>0</v>
      </c>
      <c r="C30" s="39">
        <v>0</v>
      </c>
      <c r="D30" s="39">
        <v>0</v>
      </c>
      <c r="E30" s="39">
        <v>0</v>
      </c>
      <c r="F30" s="39">
        <v>0</v>
      </c>
      <c r="G30" s="40">
        <v>0</v>
      </c>
      <c r="J30" s="26" t="s">
        <v>3</v>
      </c>
      <c r="K30" s="22" t="str">
        <f>CONCATENATE(J30,מוניות!C$9)</f>
        <v>CO2</v>
      </c>
      <c r="L30" s="22">
        <f>IFERROR(VLOOKUP(K30,$A$3:$G$45,$L$14,FALSE)*(מוניות!$H$9*0.001),0)</f>
        <v>0</v>
      </c>
      <c r="M30" s="22" t="s">
        <v>3</v>
      </c>
      <c r="N30" s="22" t="str">
        <f>CONCATENATE(M30,מוניות!C$10)</f>
        <v>CO2</v>
      </c>
      <c r="O30" s="25">
        <f>IFERROR(VLOOKUP(N30,$A$3:$G$45,$L$15,FALSE)*(מוניות!$H$10*0.001),0)</f>
        <v>0</v>
      </c>
    </row>
    <row r="31" spans="1:15" ht="15" thickBot="1" x14ac:dyDescent="0.25">
      <c r="A31" s="35" t="s">
        <v>84</v>
      </c>
      <c r="B31" s="75">
        <v>0.25115539911933127</v>
      </c>
      <c r="C31" s="75">
        <v>4.3053216172399447E-2</v>
      </c>
      <c r="D31" s="59">
        <v>0.163171399078056</v>
      </c>
      <c r="E31" s="75">
        <v>0.18413827365092439</v>
      </c>
      <c r="F31" s="75">
        <v>2.6216422791957433E-2</v>
      </c>
      <c r="G31" s="60">
        <v>5.9141218299691101E-2</v>
      </c>
      <c r="J31" s="26" t="s">
        <v>2</v>
      </c>
      <c r="K31" s="22" t="str">
        <f>CONCATENATE(J31,מוניות!C$9)</f>
        <v>CO</v>
      </c>
      <c r="L31" s="22">
        <f>IFERROR(VLOOKUP(K31,$A$3:$G$45,$L$14,FALSE)*(מוניות!$H$9*0.001),0)</f>
        <v>0</v>
      </c>
      <c r="M31" s="22" t="s">
        <v>2</v>
      </c>
      <c r="N31" s="22" t="str">
        <f>CONCATENATE(M31,מוניות!C$10)</f>
        <v>CO</v>
      </c>
      <c r="O31" s="25">
        <f>IFERROR(VLOOKUP(N31,$A$3:$G$45,$L$15,FALSE)*(מוניות!$H$10*0.001),0)</f>
        <v>0</v>
      </c>
    </row>
    <row r="32" spans="1:15" x14ac:dyDescent="0.2">
      <c r="A32" s="32" t="s">
        <v>51</v>
      </c>
      <c r="B32" s="75">
        <v>0.4860470416130479</v>
      </c>
      <c r="C32" s="75">
        <v>0.56467842671385005</v>
      </c>
      <c r="D32" s="59">
        <v>0.31281722419023339</v>
      </c>
      <c r="E32" s="75">
        <v>0.71839955282845658</v>
      </c>
      <c r="F32" s="75">
        <v>0.61821286983023138</v>
      </c>
      <c r="G32" s="60">
        <v>0.28482555541552468</v>
      </c>
      <c r="J32" s="26" t="s">
        <v>4</v>
      </c>
      <c r="K32" s="22" t="str">
        <f>CONCATENATE(J32,מוניות!C$9)</f>
        <v>HC</v>
      </c>
      <c r="L32" s="22">
        <f>IFERROR(VLOOKUP(K32,$A$3:$G$45,$L$14,FALSE)*(מוניות!$H$9*0.001),0)</f>
        <v>0</v>
      </c>
      <c r="M32" s="22" t="s">
        <v>4</v>
      </c>
      <c r="N32" s="22" t="str">
        <f>CONCATENATE(M32,מוניות!C$10)</f>
        <v>HC</v>
      </c>
      <c r="O32" s="25">
        <f>IFERROR(VLOOKUP(N32,$A$3:$G$45,$L$15,FALSE)*(מוניות!$H$10*0.001),0)</f>
        <v>0</v>
      </c>
    </row>
    <row r="33" spans="1:15" x14ac:dyDescent="0.2">
      <c r="A33" s="26" t="s">
        <v>52</v>
      </c>
      <c r="B33" s="59">
        <v>0.27265093420369868</v>
      </c>
      <c r="C33" s="59">
        <v>0.59114124746655805</v>
      </c>
      <c r="D33" s="59">
        <v>0.31281722419023339</v>
      </c>
      <c r="E33" s="59">
        <v>0.32641914435703678</v>
      </c>
      <c r="F33" s="59">
        <v>0.6041816904660019</v>
      </c>
      <c r="G33" s="60">
        <v>0.28482555541552468</v>
      </c>
      <c r="J33" s="26" t="s">
        <v>30</v>
      </c>
      <c r="K33" s="22" t="str">
        <f>CONCATENATE(J33,מוניות!C$9)</f>
        <v>NOX</v>
      </c>
      <c r="L33" s="22">
        <f>IFERROR(VLOOKUP(K33,$A$3:$G$45,$L$14,FALSE)*(מוניות!$H$9*0.001),0)</f>
        <v>0</v>
      </c>
      <c r="M33" s="22" t="s">
        <v>30</v>
      </c>
      <c r="N33" s="22" t="str">
        <f>CONCATENATE(M33,מוניות!C$10)</f>
        <v>NOX</v>
      </c>
      <c r="O33" s="25">
        <f>IFERROR(VLOOKUP(N33,$A$3:$G$45,$L$15,FALSE)*(מוניות!$H$10*0.001),0)</f>
        <v>0</v>
      </c>
    </row>
    <row r="34" spans="1:15" x14ac:dyDescent="0.2">
      <c r="A34" s="26" t="s">
        <v>53</v>
      </c>
      <c r="B34" s="59">
        <v>7.9931246904260289E-2</v>
      </c>
      <c r="C34" s="59">
        <v>0.68251042654000305</v>
      </c>
      <c r="D34" s="59">
        <v>0.31281722419023339</v>
      </c>
      <c r="E34" s="59">
        <v>5.8721912619594981E-2</v>
      </c>
      <c r="F34" s="59">
        <v>0.70237878446751723</v>
      </c>
      <c r="G34" s="60">
        <v>0.28482555541552468</v>
      </c>
      <c r="J34" s="26" t="s">
        <v>5</v>
      </c>
      <c r="K34" s="22" t="str">
        <f>CONCATENATE(J34,מוניות!C$9)</f>
        <v>PM</v>
      </c>
      <c r="L34" s="22">
        <f>IFERROR(VLOOKUP(K34,$A$3:$G$45,$L$14,FALSE)*(מוניות!$H$9*0.001),0)</f>
        <v>0</v>
      </c>
      <c r="M34" s="22" t="s">
        <v>5</v>
      </c>
      <c r="N34" s="22" t="str">
        <f>CONCATENATE(M34,מוניות!C$10)</f>
        <v>PM</v>
      </c>
      <c r="O34" s="25">
        <f>IFERROR(VLOOKUP(N34,$A$3:$G$45,$L$15,FALSE)*(מוניות!$H$10*0.001),0)</f>
        <v>0</v>
      </c>
    </row>
    <row r="35" spans="1:15" x14ac:dyDescent="0.2">
      <c r="A35" s="26" t="s">
        <v>54</v>
      </c>
      <c r="B35" s="59">
        <v>4.9727256422821275E-2</v>
      </c>
      <c r="C35" s="76">
        <v>0.5</v>
      </c>
      <c r="D35" s="59">
        <v>0.31281722419023339</v>
      </c>
      <c r="E35" s="59">
        <v>2.3577786849663732E-2</v>
      </c>
      <c r="F35" s="76">
        <v>0.35120000000000001</v>
      </c>
      <c r="G35" s="60">
        <v>0.28482555541552468</v>
      </c>
      <c r="J35" s="26"/>
      <c r="K35" s="22"/>
      <c r="L35" s="22"/>
      <c r="M35" s="22"/>
      <c r="N35" s="22"/>
      <c r="O35" s="25"/>
    </row>
    <row r="36" spans="1:15" ht="15" x14ac:dyDescent="0.25">
      <c r="A36" s="26" t="s">
        <v>55</v>
      </c>
      <c r="B36" s="59">
        <v>4.9727256422821275E-2</v>
      </c>
      <c r="C36" s="59">
        <v>0.2457</v>
      </c>
      <c r="D36" s="59">
        <v>0.31281722419023339</v>
      </c>
      <c r="E36" s="59">
        <v>2.3577786849663732E-2</v>
      </c>
      <c r="F36" s="59">
        <v>0.25286399999999998</v>
      </c>
      <c r="G36" s="60">
        <v>0.28482555541552468</v>
      </c>
      <c r="J36" s="96" t="s">
        <v>139</v>
      </c>
      <c r="K36" s="22"/>
      <c r="L36" s="22"/>
      <c r="M36" s="36" t="s">
        <v>140</v>
      </c>
      <c r="N36" s="22"/>
      <c r="O36" s="25"/>
    </row>
    <row r="37" spans="1:15" ht="15" thickBot="1" x14ac:dyDescent="0.25">
      <c r="A37" s="26" t="s">
        <v>56</v>
      </c>
      <c r="B37" s="39">
        <v>0</v>
      </c>
      <c r="C37" s="39">
        <v>0</v>
      </c>
      <c r="D37" s="39">
        <v>0</v>
      </c>
      <c r="E37" s="39">
        <v>0</v>
      </c>
      <c r="F37" s="39">
        <v>0</v>
      </c>
      <c r="G37" s="40">
        <v>0</v>
      </c>
      <c r="J37" s="26" t="s">
        <v>60</v>
      </c>
      <c r="K37" s="22" t="s">
        <v>61</v>
      </c>
      <c r="L37" s="22" t="s">
        <v>272</v>
      </c>
      <c r="M37" s="22" t="s">
        <v>60</v>
      </c>
      <c r="N37" s="22" t="s">
        <v>61</v>
      </c>
      <c r="O37" s="25" t="s">
        <v>272</v>
      </c>
    </row>
    <row r="38" spans="1:15" ht="15" thickBot="1" x14ac:dyDescent="0.25">
      <c r="A38" s="35" t="s">
        <v>50</v>
      </c>
      <c r="B38" s="75">
        <v>0.4860470416130479</v>
      </c>
      <c r="C38" s="75">
        <v>0.56467842671385005</v>
      </c>
      <c r="D38" s="59">
        <v>0.31281722419023339</v>
      </c>
      <c r="E38" s="75">
        <v>0.71839955282845658</v>
      </c>
      <c r="F38" s="75">
        <v>0.61821286983023138</v>
      </c>
      <c r="G38" s="60">
        <v>0.28482555541552468</v>
      </c>
      <c r="J38" s="26" t="s">
        <v>31</v>
      </c>
      <c r="K38" s="22" t="str">
        <f>CONCATENATE(J38,מוניות!C$11)</f>
        <v>BEN</v>
      </c>
      <c r="L38" s="22">
        <f>IFERROR(VLOOKUP(K38,$A$3:$G$45,$L$16,FALSE)*(מוניות!$H$11*0.001),0)</f>
        <v>0</v>
      </c>
      <c r="M38" s="22" t="s">
        <v>31</v>
      </c>
      <c r="N38" s="22" t="str">
        <f>CONCATENATE(M38,מוניות!C$12)</f>
        <v>BEN</v>
      </c>
      <c r="O38" s="25">
        <f>IFERROR(VLOOKUP(N38,$A$3:$G$45,$L$17,FALSE)*(מוניות!$H$12*0.001),0)</f>
        <v>0</v>
      </c>
    </row>
    <row r="39" spans="1:15" x14ac:dyDescent="0.2">
      <c r="A39" s="32" t="s">
        <v>78</v>
      </c>
      <c r="B39" s="77">
        <v>2E-3</v>
      </c>
      <c r="C39" s="77">
        <v>5.3973283618688583E-2</v>
      </c>
      <c r="D39" s="51">
        <v>0</v>
      </c>
      <c r="E39" s="77">
        <v>2E-3</v>
      </c>
      <c r="F39" s="77">
        <v>8.7492071092128754E-2</v>
      </c>
      <c r="G39" s="52">
        <v>0</v>
      </c>
      <c r="J39" s="26" t="s">
        <v>3</v>
      </c>
      <c r="K39" s="22" t="str">
        <f>CONCATENATE(J39,מוניות!C$11)</f>
        <v>CO2</v>
      </c>
      <c r="L39" s="22">
        <f>IFERROR(VLOOKUP(K39,$A$3:$G$45,$L$16,FALSE)*(מוניות!$H$11*0.001),0)</f>
        <v>0</v>
      </c>
      <c r="M39" s="22" t="s">
        <v>3</v>
      </c>
      <c r="N39" s="22" t="str">
        <f>CONCATENATE(M39,מוניות!C$12)</f>
        <v>CO2</v>
      </c>
      <c r="O39" s="25">
        <f>IFERROR(VLOOKUP(N39,$A$3:$G$45,$L$17,FALSE)*(מוניות!$H$12*0.001),0)</f>
        <v>0</v>
      </c>
    </row>
    <row r="40" spans="1:15" x14ac:dyDescent="0.2">
      <c r="A40" s="26" t="s">
        <v>79</v>
      </c>
      <c r="B40" s="51">
        <v>2E-3</v>
      </c>
      <c r="C40" s="51">
        <v>4.1994944214820862E-2</v>
      </c>
      <c r="D40" s="51">
        <v>0</v>
      </c>
      <c r="E40" s="51">
        <v>2E-3</v>
      </c>
      <c r="F40" s="51">
        <v>4.4284708797931671E-2</v>
      </c>
      <c r="G40" s="52">
        <v>0</v>
      </c>
      <c r="J40" s="26" t="s">
        <v>2</v>
      </c>
      <c r="K40" s="22" t="str">
        <f>CONCATENATE(J40,מוניות!C$11)</f>
        <v>CO</v>
      </c>
      <c r="L40" s="22">
        <f>IFERROR(VLOOKUP(K40,$A$3:$G$45,$L$16,FALSE)*(מוניות!$H$11*0.001),0)</f>
        <v>0</v>
      </c>
      <c r="M40" s="22" t="s">
        <v>2</v>
      </c>
      <c r="N40" s="22" t="str">
        <f>CONCATENATE(M40,מוניות!C$12)</f>
        <v>CO</v>
      </c>
      <c r="O40" s="25">
        <f>IFERROR(VLOOKUP(N40,$A$3:$G$45,$L$17,FALSE)*(מוניות!$H$12*0.001),0)</f>
        <v>0</v>
      </c>
    </row>
    <row r="41" spans="1:15" x14ac:dyDescent="0.2">
      <c r="A41" s="26" t="s">
        <v>80</v>
      </c>
      <c r="B41" s="51">
        <v>1E-3</v>
      </c>
      <c r="C41" s="51">
        <v>2.7792457491159439E-2</v>
      </c>
      <c r="D41" s="51">
        <v>0</v>
      </c>
      <c r="E41" s="51">
        <v>1E-3</v>
      </c>
      <c r="F41" s="51">
        <v>3.8049574941396713E-2</v>
      </c>
      <c r="G41" s="52">
        <v>0</v>
      </c>
      <c r="J41" s="26" t="s">
        <v>4</v>
      </c>
      <c r="K41" s="22" t="str">
        <f>CONCATENATE(J41,מוניות!C$11)</f>
        <v>HC</v>
      </c>
      <c r="L41" s="22">
        <f>IFERROR(VLOOKUP(K41,$A$3:$G$45,$L$16,FALSE)*(מוניות!$H$11*0.001),0)</f>
        <v>0</v>
      </c>
      <c r="M41" s="22" t="s">
        <v>4</v>
      </c>
      <c r="N41" s="22" t="str">
        <f>CONCATENATE(M41,מוניות!C$12)</f>
        <v>HC</v>
      </c>
      <c r="O41" s="25">
        <f>IFERROR(VLOOKUP(N41,$A$3:$G$45,$L$17,FALSE)*(מוניות!$H$12*0.001),0)</f>
        <v>0</v>
      </c>
    </row>
    <row r="42" spans="1:15" x14ac:dyDescent="0.2">
      <c r="A42" s="26" t="s">
        <v>81</v>
      </c>
      <c r="B42" s="51">
        <v>1E-3</v>
      </c>
      <c r="C42" s="51">
        <v>2.7792457491159439E-2</v>
      </c>
      <c r="D42" s="51">
        <v>0</v>
      </c>
      <c r="E42" s="51">
        <v>1E-3</v>
      </c>
      <c r="F42" s="51">
        <v>3.8049574941396713E-2</v>
      </c>
      <c r="G42" s="52">
        <v>0</v>
      </c>
      <c r="J42" s="26" t="s">
        <v>30</v>
      </c>
      <c r="K42" s="22" t="str">
        <f>CONCATENATE(J42,מוניות!C$11)</f>
        <v>NOX</v>
      </c>
      <c r="L42" s="22">
        <f>IFERROR(VLOOKUP(K42,$A$3:$G$45,$L$16,FALSE)*(מוניות!$H$11*0.001),0)</f>
        <v>0</v>
      </c>
      <c r="M42" s="22" t="s">
        <v>30</v>
      </c>
      <c r="N42" s="22" t="str">
        <f>CONCATENATE(M42,מוניות!C$12)</f>
        <v>NOX</v>
      </c>
      <c r="O42" s="25">
        <f>IFERROR(VLOOKUP(N42,$A$3:$G$45,$L$17,FALSE)*(מוניות!$H$12*0.001),0)</f>
        <v>0</v>
      </c>
    </row>
    <row r="43" spans="1:15" x14ac:dyDescent="0.2">
      <c r="A43" s="26" t="s">
        <v>82</v>
      </c>
      <c r="B43" s="51">
        <v>1E-3</v>
      </c>
      <c r="C43" s="51">
        <v>2.7792457491159439E-2</v>
      </c>
      <c r="D43" s="51">
        <v>0</v>
      </c>
      <c r="E43" s="51">
        <v>1E-3</v>
      </c>
      <c r="F43" s="51">
        <v>3.8049574941396713E-2</v>
      </c>
      <c r="G43" s="52">
        <v>0</v>
      </c>
      <c r="J43" s="26" t="s">
        <v>5</v>
      </c>
      <c r="K43" s="22" t="str">
        <f>CONCATENATE(J43,מוניות!C$11)</f>
        <v>PM</v>
      </c>
      <c r="L43" s="22">
        <f>IFERROR(VLOOKUP(K43,$A$3:$G$45,$L$16,FALSE)*(מוניות!$H$11*0.001),0)</f>
        <v>0</v>
      </c>
      <c r="M43" s="22" t="s">
        <v>5</v>
      </c>
      <c r="N43" s="22" t="str">
        <f>CONCATENATE(M43,מוניות!C$12)</f>
        <v>PM</v>
      </c>
      <c r="O43" s="25">
        <f>IFERROR(VLOOKUP(N43,$A$3:$G$45,$L$17,FALSE)*(מוניות!$H$12*0.001),0)</f>
        <v>0</v>
      </c>
    </row>
    <row r="44" spans="1:15" ht="15" thickBot="1" x14ac:dyDescent="0.25">
      <c r="A44" s="26" t="s">
        <v>83</v>
      </c>
      <c r="B44" s="39">
        <v>0</v>
      </c>
      <c r="C44" s="39">
        <v>0</v>
      </c>
      <c r="D44" s="39">
        <v>0</v>
      </c>
      <c r="E44" s="39">
        <v>0</v>
      </c>
      <c r="F44" s="39">
        <v>0</v>
      </c>
      <c r="G44" s="40">
        <v>0</v>
      </c>
      <c r="J44" s="26"/>
      <c r="K44" s="22"/>
      <c r="L44" s="22"/>
      <c r="M44" s="22"/>
      <c r="N44" s="22"/>
      <c r="O44" s="25"/>
    </row>
    <row r="45" spans="1:15" ht="15.75" thickBot="1" x14ac:dyDescent="0.3">
      <c r="A45" s="35" t="s">
        <v>77</v>
      </c>
      <c r="B45" s="77">
        <v>2E-3</v>
      </c>
      <c r="C45" s="77">
        <v>5.3973283618688583E-2</v>
      </c>
      <c r="D45" s="51">
        <v>0</v>
      </c>
      <c r="E45" s="77">
        <v>2E-3</v>
      </c>
      <c r="F45" s="77">
        <v>8.7492071092128754E-2</v>
      </c>
      <c r="G45" s="52">
        <v>0</v>
      </c>
      <c r="J45" s="96" t="s">
        <v>141</v>
      </c>
      <c r="K45" s="22"/>
      <c r="L45" s="22"/>
      <c r="M45" s="36" t="s">
        <v>142</v>
      </c>
      <c r="N45" s="22"/>
      <c r="O45" s="25"/>
    </row>
    <row r="46" spans="1:15" x14ac:dyDescent="0.2">
      <c r="J46" s="26" t="s">
        <v>60</v>
      </c>
      <c r="K46" s="22" t="s">
        <v>61</v>
      </c>
      <c r="L46" s="22" t="s">
        <v>272</v>
      </c>
      <c r="M46" s="22" t="s">
        <v>60</v>
      </c>
      <c r="N46" s="22" t="s">
        <v>61</v>
      </c>
      <c r="O46" s="25" t="s">
        <v>272</v>
      </c>
    </row>
    <row r="47" spans="1:15" x14ac:dyDescent="0.2">
      <c r="J47" s="26" t="s">
        <v>31</v>
      </c>
      <c r="K47" s="22" t="str">
        <f>CONCATENATE(J47,מוניות!C$13)</f>
        <v>BEN</v>
      </c>
      <c r="L47" s="22">
        <f>IFERROR(VLOOKUP(K47,$A$3:$G$45,$L$18,FALSE)*(מוניות!$H$13*0.001),0)</f>
        <v>0</v>
      </c>
      <c r="M47" s="22" t="s">
        <v>31</v>
      </c>
      <c r="N47" s="22" t="str">
        <f>CONCATENATE(M47,מוניות!C$14)</f>
        <v>BEN</v>
      </c>
      <c r="O47" s="25">
        <f>IFERROR(VLOOKUP(N47,$A$3:$G$45,$L$19,FALSE)*(מוניות!$H$14*0.001),0)</f>
        <v>0</v>
      </c>
    </row>
    <row r="48" spans="1:15" x14ac:dyDescent="0.2">
      <c r="J48" s="26" t="s">
        <v>3</v>
      </c>
      <c r="K48" s="22" t="str">
        <f>CONCATENATE(J48,מוניות!C$13)</f>
        <v>CO2</v>
      </c>
      <c r="L48" s="22">
        <f>IFERROR(VLOOKUP(K48,$A$3:$G$45,$L$18,FALSE)*(מוניות!$H$13*0.001),0)</f>
        <v>0</v>
      </c>
      <c r="M48" s="22" t="s">
        <v>3</v>
      </c>
      <c r="N48" s="22" t="str">
        <f>CONCATENATE(M48,מוניות!C$14)</f>
        <v>CO2</v>
      </c>
      <c r="O48" s="25">
        <f>IFERROR(VLOOKUP(N48,$A$3:$G$45,$L$19,FALSE)*(מוניות!$H$14*0.001),0)</f>
        <v>0</v>
      </c>
    </row>
    <row r="49" spans="1:15" x14ac:dyDescent="0.2">
      <c r="J49" s="26" t="s">
        <v>2</v>
      </c>
      <c r="K49" s="22" t="str">
        <f>CONCATENATE(J49,מוניות!C$13)</f>
        <v>CO</v>
      </c>
      <c r="L49" s="22">
        <f>IFERROR(VLOOKUP(K49,$A$3:$G$45,$L$18,FALSE)*(מוניות!$H$13*0.001),0)</f>
        <v>0</v>
      </c>
      <c r="M49" s="22" t="s">
        <v>2</v>
      </c>
      <c r="N49" s="22" t="str">
        <f>CONCATENATE(M49,מוניות!C$14)</f>
        <v>CO</v>
      </c>
      <c r="O49" s="25">
        <f>IFERROR(VLOOKUP(N49,$A$3:$G$45,$L$19,FALSE)*(מוניות!$H$14*0.001),0)</f>
        <v>0</v>
      </c>
    </row>
    <row r="50" spans="1:15" x14ac:dyDescent="0.2">
      <c r="J50" s="26" t="s">
        <v>4</v>
      </c>
      <c r="K50" s="22" t="str">
        <f>CONCATENATE(J50,מוניות!C$13)</f>
        <v>HC</v>
      </c>
      <c r="L50" s="22">
        <f>IFERROR(VLOOKUP(K50,$A$3:$G$45,$L$18,FALSE)*(מוניות!$H$13*0.001),0)</f>
        <v>0</v>
      </c>
      <c r="M50" s="22" t="s">
        <v>4</v>
      </c>
      <c r="N50" s="22" t="str">
        <f>CONCATENATE(M50,מוניות!C$14)</f>
        <v>HC</v>
      </c>
      <c r="O50" s="25">
        <f>IFERROR(VLOOKUP(N50,$A$3:$G$45,$L$19,FALSE)*(מוניות!$H$14*0.001),0)</f>
        <v>0</v>
      </c>
    </row>
    <row r="51" spans="1:15" x14ac:dyDescent="0.2">
      <c r="J51" s="26" t="s">
        <v>30</v>
      </c>
      <c r="K51" s="22" t="str">
        <f>CONCATENATE(J51,מוניות!C$13)</f>
        <v>NOX</v>
      </c>
      <c r="L51" s="22">
        <f>IFERROR(VLOOKUP(K51,$A$3:$G$45,$L$18,FALSE)*(מוניות!$H$13*0.001),0)</f>
        <v>0</v>
      </c>
      <c r="M51" s="22" t="s">
        <v>30</v>
      </c>
      <c r="N51" s="22" t="str">
        <f>CONCATENATE(M51,מוניות!C$14)</f>
        <v>NOX</v>
      </c>
      <c r="O51" s="25">
        <f>IFERROR(VLOOKUP(N51,$A$3:$G$45,$L$19,FALSE)*(מוניות!$H$14*0.001),0)</f>
        <v>0</v>
      </c>
    </row>
    <row r="52" spans="1:15" x14ac:dyDescent="0.2">
      <c r="J52" s="26" t="s">
        <v>5</v>
      </c>
      <c r="K52" s="22" t="str">
        <f>CONCATENATE(J52,מוניות!C$13)</f>
        <v>PM</v>
      </c>
      <c r="L52" s="22">
        <f>IFERROR(VLOOKUP(K52,$A$3:$G$45,$L$18,FALSE)*(מוניות!$H$13*0.001),0)</f>
        <v>0</v>
      </c>
      <c r="M52" s="22" t="s">
        <v>5</v>
      </c>
      <c r="N52" s="22" t="str">
        <f>CONCATENATE(M52,מוניות!C$14)</f>
        <v>PM</v>
      </c>
      <c r="O52" s="25">
        <f>IFERROR(VLOOKUP(N52,$A$3:$G$45,$L$19,FALSE)*(מוניות!$H$14*0.001),0)</f>
        <v>0</v>
      </c>
    </row>
    <row r="53" spans="1:15" x14ac:dyDescent="0.2">
      <c r="J53" s="26"/>
      <c r="K53" s="22"/>
      <c r="L53" s="22"/>
      <c r="M53" s="22"/>
      <c r="N53" s="22"/>
      <c r="O53" s="25"/>
    </row>
    <row r="54" spans="1:15" ht="15" x14ac:dyDescent="0.25">
      <c r="J54" s="96" t="s">
        <v>143</v>
      </c>
      <c r="K54" s="22"/>
      <c r="L54" s="22"/>
      <c r="M54" s="36" t="s">
        <v>144</v>
      </c>
      <c r="N54" s="22"/>
      <c r="O54" s="25"/>
    </row>
    <row r="55" spans="1:15" x14ac:dyDescent="0.2">
      <c r="J55" s="26" t="s">
        <v>60</v>
      </c>
      <c r="K55" s="22" t="s">
        <v>61</v>
      </c>
      <c r="L55" s="22" t="s">
        <v>272</v>
      </c>
      <c r="M55" s="22" t="s">
        <v>60</v>
      </c>
      <c r="N55" s="22" t="s">
        <v>61</v>
      </c>
      <c r="O55" s="25" t="s">
        <v>272</v>
      </c>
    </row>
    <row r="56" spans="1:15" x14ac:dyDescent="0.2">
      <c r="J56" s="26" t="s">
        <v>31</v>
      </c>
      <c r="K56" s="22" t="str">
        <f>CONCATENATE(J56,מוניות!C$15)</f>
        <v>BEN</v>
      </c>
      <c r="L56" s="22">
        <f>IFERROR(VLOOKUP(K56,$A$3:$G$45,$L$20,FALSE)*(מוניות!$H$15*0.001),0)</f>
        <v>0</v>
      </c>
      <c r="M56" s="22" t="s">
        <v>31</v>
      </c>
      <c r="N56" s="22" t="str">
        <f>CONCATENATE(M56,מוניות!C$16)</f>
        <v>BEN</v>
      </c>
      <c r="O56" s="25">
        <f>IFERROR(VLOOKUP(N56,$A$3:$G$45,$L$21,FALSE)*(מוניות!$H$16*0.001),0)</f>
        <v>0</v>
      </c>
    </row>
    <row r="57" spans="1:15" x14ac:dyDescent="0.2">
      <c r="A57" s="31" t="s">
        <v>76</v>
      </c>
      <c r="B57" s="79" t="s">
        <v>15</v>
      </c>
      <c r="C57" s="79" t="s">
        <v>57</v>
      </c>
      <c r="J57" s="26" t="s">
        <v>3</v>
      </c>
      <c r="K57" s="22" t="str">
        <f>CONCATENATE(J57,מוניות!C$15)</f>
        <v>CO2</v>
      </c>
      <c r="L57" s="22">
        <f>IFERROR(VLOOKUP(K57,$A$3:$G$45,$L$20,FALSE)*(מוניות!$H$15*0.001),0)</f>
        <v>0</v>
      </c>
      <c r="M57" s="22" t="s">
        <v>3</v>
      </c>
      <c r="N57" s="22" t="str">
        <f>CONCATENATE(M57,מוניות!C$16)</f>
        <v>CO2</v>
      </c>
      <c r="O57" s="25">
        <f>IFERROR(VLOOKUP(N57,$A$3:$G$45,$L$21,FALSE)*(מוניות!$H$16*0.001),0)</f>
        <v>0</v>
      </c>
    </row>
    <row r="58" spans="1:15" x14ac:dyDescent="0.2">
      <c r="A58" s="28" t="s">
        <v>32</v>
      </c>
      <c r="B58" s="86" t="s">
        <v>267</v>
      </c>
      <c r="C58" s="78">
        <v>50</v>
      </c>
      <c r="J58" s="26" t="s">
        <v>2</v>
      </c>
      <c r="K58" s="22" t="str">
        <f>CONCATENATE(J58,מוניות!C$15)</f>
        <v>CO</v>
      </c>
      <c r="L58" s="22">
        <f>IFERROR(VLOOKUP(K58,$A$3:$G$45,$L$20,FALSE)*(מוניות!$H$15*0.001),0)</f>
        <v>0</v>
      </c>
      <c r="M58" s="22" t="s">
        <v>2</v>
      </c>
      <c r="N58" s="22" t="str">
        <f>CONCATENATE(M58,מוניות!C$16)</f>
        <v>CO</v>
      </c>
      <c r="O58" s="25">
        <f>IFERROR(VLOOKUP(N58,$A$3:$G$45,$L$21,FALSE)*(מוניות!$H$16*0.001),0)</f>
        <v>0</v>
      </c>
    </row>
    <row r="59" spans="1:15" x14ac:dyDescent="0.2">
      <c r="A59" s="31" t="s">
        <v>17</v>
      </c>
      <c r="B59" s="86" t="s">
        <v>268</v>
      </c>
      <c r="C59" s="78">
        <v>90</v>
      </c>
      <c r="J59" s="26" t="s">
        <v>4</v>
      </c>
      <c r="K59" s="22" t="str">
        <f>CONCATENATE(J59,מוניות!C$15)</f>
        <v>HC</v>
      </c>
      <c r="L59" s="22">
        <f>IFERROR(VLOOKUP(K59,$A$3:$G$45,$L$20,FALSE)*(מוניות!$H$15*0.001),0)</f>
        <v>0</v>
      </c>
      <c r="M59" s="22" t="s">
        <v>4</v>
      </c>
      <c r="N59" s="22" t="str">
        <f>CONCATENATE(M59,מוניות!C$16)</f>
        <v>HC</v>
      </c>
      <c r="O59" s="25">
        <f>IFERROR(VLOOKUP(N59,$A$3:$G$45,$L$21,FALSE)*(מוניות!$H$16*0.001),0)</f>
        <v>0</v>
      </c>
    </row>
    <row r="60" spans="1:15" x14ac:dyDescent="0.2">
      <c r="A60" s="31" t="s">
        <v>18</v>
      </c>
      <c r="B60" s="31" t="s">
        <v>269</v>
      </c>
      <c r="C60" s="79"/>
      <c r="J60" s="26" t="s">
        <v>30</v>
      </c>
      <c r="K60" s="22" t="str">
        <f>CONCATENATE(J60,מוניות!C$15)</f>
        <v>NOX</v>
      </c>
      <c r="L60" s="22">
        <f>IFERROR(VLOOKUP(K60,$A$3:$G$45,$L$20,FALSE)*(מוניות!$H$15*0.001),0)</f>
        <v>0</v>
      </c>
      <c r="M60" s="22" t="s">
        <v>30</v>
      </c>
      <c r="N60" s="22" t="str">
        <f>CONCATENATE(M60,מוניות!C$16)</f>
        <v>NOX</v>
      </c>
      <c r="O60" s="25">
        <f>IFERROR(VLOOKUP(N60,$A$3:$G$45,$L$21,FALSE)*(מוניות!$H$16*0.001),0)</f>
        <v>0</v>
      </c>
    </row>
    <row r="61" spans="1:15" x14ac:dyDescent="0.2">
      <c r="A61" s="31" t="s">
        <v>19</v>
      </c>
      <c r="B61" s="79"/>
      <c r="C61" s="79"/>
      <c r="J61" s="26" t="s">
        <v>5</v>
      </c>
      <c r="K61" s="22" t="str">
        <f>CONCATENATE(J61,מוניות!C$15)</f>
        <v>PM</v>
      </c>
      <c r="L61" s="22">
        <f>IFERROR(VLOOKUP(K61,$A$3:$G$45,$L$20,FALSE)*(מוניות!$H$15*0.001),0)</f>
        <v>0</v>
      </c>
      <c r="M61" s="22" t="s">
        <v>5</v>
      </c>
      <c r="N61" s="22" t="str">
        <f>CONCATENATE(M61,מוניות!C$16)</f>
        <v>PM</v>
      </c>
      <c r="O61" s="25">
        <f>IFERROR(VLOOKUP(N61,$A$3:$G$45,$L$21,FALSE)*(מוניות!$H$16*0.001),0)</f>
        <v>0</v>
      </c>
    </row>
    <row r="62" spans="1:15" x14ac:dyDescent="0.2">
      <c r="A62" s="31" t="s">
        <v>20</v>
      </c>
      <c r="B62" s="79"/>
      <c r="C62" s="79"/>
      <c r="J62" s="26"/>
      <c r="K62" s="22"/>
      <c r="L62" s="22"/>
      <c r="M62" s="22"/>
      <c r="N62" s="22"/>
      <c r="O62" s="25"/>
    </row>
    <row r="63" spans="1:15" ht="15" x14ac:dyDescent="0.25">
      <c r="A63" s="31" t="s">
        <v>21</v>
      </c>
      <c r="J63" s="96" t="s">
        <v>145</v>
      </c>
      <c r="K63" s="22"/>
      <c r="L63" s="22"/>
      <c r="M63" s="36" t="s">
        <v>146</v>
      </c>
      <c r="N63" s="22"/>
      <c r="O63" s="25"/>
    </row>
    <row r="64" spans="1:15" x14ac:dyDescent="0.2">
      <c r="A64" s="31" t="s">
        <v>34</v>
      </c>
      <c r="J64" s="26" t="s">
        <v>60</v>
      </c>
      <c r="K64" s="22" t="s">
        <v>61</v>
      </c>
      <c r="L64" s="22" t="s">
        <v>272</v>
      </c>
      <c r="M64" s="22" t="s">
        <v>60</v>
      </c>
      <c r="N64" s="22" t="s">
        <v>61</v>
      </c>
      <c r="O64" s="25" t="s">
        <v>272</v>
      </c>
    </row>
    <row r="65" spans="10:15" s="28" customFormat="1" x14ac:dyDescent="0.2">
      <c r="J65" s="26" t="s">
        <v>31</v>
      </c>
      <c r="K65" s="22" t="str">
        <f>CONCATENATE(J65,מוניות!C$17)</f>
        <v>BEN</v>
      </c>
      <c r="L65" s="22">
        <f>IFERROR(VLOOKUP(K65,$A$3:$G$45,$L$22,FALSE)*(מוניות!$H$17*0.001),0)</f>
        <v>0</v>
      </c>
      <c r="M65" s="22" t="s">
        <v>31</v>
      </c>
      <c r="N65" s="22" t="str">
        <f>CONCATENATE(M65,מוניות!C$18)</f>
        <v>BEN</v>
      </c>
      <c r="O65" s="25">
        <f>IFERROR(VLOOKUP(N65,$A$3:$G$45,$L$23,FALSE)*(מוניות!$H$18*0.001),0)</f>
        <v>0</v>
      </c>
    </row>
    <row r="66" spans="10:15" s="28" customFormat="1" x14ac:dyDescent="0.2">
      <c r="J66" s="26" t="s">
        <v>3</v>
      </c>
      <c r="K66" s="22" t="str">
        <f>CONCATENATE(J66,מוניות!C$17)</f>
        <v>CO2</v>
      </c>
      <c r="L66" s="22">
        <f>IFERROR(VLOOKUP(K66,$A$3:$G$45,$L$22,FALSE)*(מוניות!$H$17*0.001),0)</f>
        <v>0</v>
      </c>
      <c r="M66" s="22" t="s">
        <v>3</v>
      </c>
      <c r="N66" s="22" t="str">
        <f>CONCATENATE(M66,מוניות!C$18)</f>
        <v>CO2</v>
      </c>
      <c r="O66" s="25">
        <f>IFERROR(VLOOKUP(N66,$A$3:$G$45,$L$23,FALSE)*(מוניות!$H$18*0.001),0)</f>
        <v>0</v>
      </c>
    </row>
    <row r="67" spans="10:15" s="28" customFormat="1" x14ac:dyDescent="0.2">
      <c r="J67" s="26" t="s">
        <v>2</v>
      </c>
      <c r="K67" s="22" t="str">
        <f>CONCATENATE(J67,מוניות!C$17)</f>
        <v>CO</v>
      </c>
      <c r="L67" s="22">
        <f>IFERROR(VLOOKUP(K67,$A$3:$G$45,$L$22,FALSE)*(מוניות!$H$17*0.001),0)</f>
        <v>0</v>
      </c>
      <c r="M67" s="22" t="s">
        <v>2</v>
      </c>
      <c r="N67" s="22" t="str">
        <f>CONCATENATE(M67,מוניות!C$18)</f>
        <v>CO</v>
      </c>
      <c r="O67" s="25">
        <f>IFERROR(VLOOKUP(N67,$A$3:$G$45,$L$23,FALSE)*(מוניות!$H$18*0.001),0)</f>
        <v>0</v>
      </c>
    </row>
    <row r="68" spans="10:15" s="28" customFormat="1" x14ac:dyDescent="0.2">
      <c r="J68" s="26" t="s">
        <v>4</v>
      </c>
      <c r="K68" s="22" t="str">
        <f>CONCATENATE(J68,מוניות!C$17)</f>
        <v>HC</v>
      </c>
      <c r="L68" s="22">
        <f>IFERROR(VLOOKUP(K68,$A$3:$G$45,$L$22,FALSE)*(מוניות!$H$17*0.001),0)</f>
        <v>0</v>
      </c>
      <c r="M68" s="22" t="s">
        <v>4</v>
      </c>
      <c r="N68" s="22" t="str">
        <f>CONCATENATE(M68,מוניות!C$18)</f>
        <v>HC</v>
      </c>
      <c r="O68" s="25">
        <f>IFERROR(VLOOKUP(N68,$A$3:$G$45,$L$23,FALSE)*(מוניות!$H$18*0.001),0)</f>
        <v>0</v>
      </c>
    </row>
    <row r="69" spans="10:15" s="28" customFormat="1" x14ac:dyDescent="0.2">
      <c r="J69" s="26" t="s">
        <v>30</v>
      </c>
      <c r="K69" s="22" t="str">
        <f>CONCATENATE(J69,מוניות!C$17)</f>
        <v>NOX</v>
      </c>
      <c r="L69" s="22">
        <f>IFERROR(VLOOKUP(K69,$A$3:$G$45,$L$22,FALSE)*(מוניות!$H$17*0.001),0)</f>
        <v>0</v>
      </c>
      <c r="M69" s="22" t="s">
        <v>30</v>
      </c>
      <c r="N69" s="22" t="str">
        <f>CONCATENATE(M69,מוניות!C$18)</f>
        <v>NOX</v>
      </c>
      <c r="O69" s="25">
        <f>IFERROR(VLOOKUP(N69,$A$3:$G$45,$L$23,FALSE)*(מוניות!$H$18*0.001),0)</f>
        <v>0</v>
      </c>
    </row>
    <row r="70" spans="10:15" s="28" customFormat="1" ht="15" thickBot="1" x14ac:dyDescent="0.25">
      <c r="J70" s="35" t="s">
        <v>5</v>
      </c>
      <c r="K70" s="93" t="str">
        <f>CONCATENATE(J70,מוניות!C$17)</f>
        <v>PM</v>
      </c>
      <c r="L70" s="22">
        <f>IFERROR(VLOOKUP(K70,$A$3:$G$45,$L$22,FALSE)*(מוניות!$H$17*0.001),0)</f>
        <v>0</v>
      </c>
      <c r="M70" s="93" t="s">
        <v>5</v>
      </c>
      <c r="N70" s="93" t="str">
        <f>CONCATENATE(M70,מוניות!C$18)</f>
        <v>PM</v>
      </c>
      <c r="O70" s="25">
        <f>IFERROR(VLOOKUP(N70,$A$3:$G$45,$L$23,FALSE)*(מוניות!$H$18*0.001),0)</f>
        <v>0</v>
      </c>
    </row>
    <row r="72" spans="10:15" ht="15" thickBot="1" x14ac:dyDescent="0.25"/>
    <row r="73" spans="10:15" s="28" customFormat="1" ht="15" x14ac:dyDescent="0.25">
      <c r="J73" s="173" t="s">
        <v>179</v>
      </c>
      <c r="K73" s="175"/>
    </row>
    <row r="74" spans="10:15" s="28" customFormat="1" x14ac:dyDescent="0.2">
      <c r="J74" s="26" t="s">
        <v>31</v>
      </c>
      <c r="K74" s="25">
        <f>L29+O29+L38+O38+L47+O47+L56+O56+L65+O65</f>
        <v>0</v>
      </c>
    </row>
    <row r="75" spans="10:15" s="28" customFormat="1" x14ac:dyDescent="0.2">
      <c r="J75" s="26" t="s">
        <v>3</v>
      </c>
      <c r="K75" s="25">
        <f>L30+O30+L39+O39+L48+O48+L57+O57+L66+O66</f>
        <v>0</v>
      </c>
    </row>
    <row r="76" spans="10:15" s="28" customFormat="1" x14ac:dyDescent="0.2">
      <c r="J76" s="26" t="s">
        <v>2</v>
      </c>
      <c r="K76" s="25">
        <f t="shared" ref="K76:K78" si="1">L31+O31+L40+O40+L49+O49+L58+O58+L67+O67</f>
        <v>0</v>
      </c>
    </row>
    <row r="77" spans="10:15" s="28" customFormat="1" x14ac:dyDescent="0.2">
      <c r="J77" s="26" t="s">
        <v>4</v>
      </c>
      <c r="K77" s="25">
        <f>L32+O32+L41+O41+L50+O50+L59+O59+L68+O68</f>
        <v>0</v>
      </c>
    </row>
    <row r="78" spans="10:15" s="28" customFormat="1" x14ac:dyDescent="0.2">
      <c r="J78" s="26" t="s">
        <v>30</v>
      </c>
      <c r="K78" s="25">
        <f t="shared" si="1"/>
        <v>0</v>
      </c>
    </row>
    <row r="79" spans="10:15" s="28" customFormat="1" ht="15" thickBot="1" x14ac:dyDescent="0.25">
      <c r="J79" s="35" t="s">
        <v>5</v>
      </c>
      <c r="K79" s="92">
        <f>L34+O34+L43+O43+L52+O52+L61+O61+L70+O70</f>
        <v>0</v>
      </c>
    </row>
  </sheetData>
  <mergeCells count="5">
    <mergeCell ref="A1:G1"/>
    <mergeCell ref="J26:O26"/>
    <mergeCell ref="J73:K73"/>
    <mergeCell ref="J3:K4"/>
    <mergeCell ref="J12:L12"/>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U18"/>
  <sheetViews>
    <sheetView showGridLines="0" rightToLeft="1" topLeftCell="A7" workbookViewId="0">
      <selection activeCell="C10" sqref="C10"/>
    </sheetView>
  </sheetViews>
  <sheetFormatPr defaultRowHeight="14.25" x14ac:dyDescent="0.2"/>
  <cols>
    <col min="1" max="6" width="9" style="138"/>
    <col min="7" max="7" width="18.25" style="138" customWidth="1"/>
    <col min="8" max="16384" width="9" style="138"/>
  </cols>
  <sheetData>
    <row r="5" spans="2:21" ht="18" x14ac:dyDescent="0.25">
      <c r="B5" s="180" t="s">
        <v>25</v>
      </c>
      <c r="C5" s="180"/>
      <c r="D5" s="180"/>
      <c r="E5" s="180"/>
      <c r="F5" s="180"/>
      <c r="G5" s="180"/>
    </row>
    <row r="6" spans="2:21" ht="15" x14ac:dyDescent="0.2">
      <c r="B6" s="139"/>
      <c r="C6" s="139"/>
      <c r="D6" s="139"/>
      <c r="E6" s="139"/>
      <c r="F6" s="139"/>
      <c r="G6" s="139"/>
    </row>
    <row r="7" spans="2:21" ht="15" x14ac:dyDescent="0.2">
      <c r="B7" s="139"/>
      <c r="C7" s="139"/>
      <c r="D7" s="139"/>
      <c r="E7" s="139"/>
      <c r="F7" s="139"/>
      <c r="G7" s="139"/>
    </row>
    <row r="8" spans="2:21" ht="141.75" customHeight="1" x14ac:dyDescent="0.2">
      <c r="B8" s="140" t="s">
        <v>36</v>
      </c>
      <c r="C8" s="140" t="s">
        <v>16</v>
      </c>
      <c r="D8" s="141" t="s">
        <v>15</v>
      </c>
      <c r="E8" s="141" t="s">
        <v>274</v>
      </c>
      <c r="F8" s="141" t="s">
        <v>13</v>
      </c>
      <c r="G8" s="141" t="s">
        <v>22</v>
      </c>
      <c r="H8" s="141" t="s">
        <v>23</v>
      </c>
      <c r="J8" s="142"/>
      <c r="K8" s="142"/>
      <c r="L8" s="142"/>
      <c r="M8" s="142"/>
      <c r="N8" s="142"/>
      <c r="O8" s="142"/>
      <c r="P8" s="142"/>
      <c r="Q8" s="142"/>
      <c r="R8" s="142"/>
      <c r="S8" s="142"/>
      <c r="T8" s="142"/>
      <c r="U8" s="142"/>
    </row>
    <row r="9" spans="2:21" ht="15" x14ac:dyDescent="0.2">
      <c r="B9" s="143" t="s">
        <v>127</v>
      </c>
      <c r="C9" s="105"/>
      <c r="D9" s="105"/>
      <c r="E9" s="105"/>
      <c r="F9" s="105"/>
      <c r="G9" s="105"/>
      <c r="H9" s="143">
        <f>E9*G9</f>
        <v>0</v>
      </c>
      <c r="J9" s="142"/>
      <c r="K9" s="142"/>
      <c r="L9" s="142"/>
      <c r="M9" s="142"/>
      <c r="N9" s="142"/>
      <c r="O9" s="142"/>
      <c r="P9" s="142"/>
      <c r="Q9" s="142"/>
      <c r="R9" s="142"/>
      <c r="S9" s="142"/>
      <c r="T9" s="142"/>
      <c r="U9" s="142"/>
    </row>
    <row r="10" spans="2:21" ht="15" x14ac:dyDescent="0.2">
      <c r="B10" s="143" t="s">
        <v>128</v>
      </c>
      <c r="C10" s="105"/>
      <c r="D10" s="105"/>
      <c r="E10" s="105"/>
      <c r="F10" s="105"/>
      <c r="G10" s="105"/>
      <c r="H10" s="143">
        <f t="shared" ref="H10:H18" si="0">E10*G10</f>
        <v>0</v>
      </c>
      <c r="J10" s="142"/>
      <c r="K10" s="142"/>
      <c r="L10" s="142"/>
      <c r="M10" s="142"/>
      <c r="N10" s="142"/>
      <c r="O10" s="142"/>
      <c r="P10" s="142"/>
      <c r="Q10" s="142"/>
      <c r="R10" s="142"/>
      <c r="S10" s="142"/>
      <c r="T10" s="142"/>
      <c r="U10" s="142"/>
    </row>
    <row r="11" spans="2:21" ht="15" x14ac:dyDescent="0.2">
      <c r="B11" s="143" t="s">
        <v>129</v>
      </c>
      <c r="C11" s="105"/>
      <c r="D11" s="105"/>
      <c r="E11" s="105"/>
      <c r="F11" s="105"/>
      <c r="G11" s="105"/>
      <c r="H11" s="143">
        <f t="shared" si="0"/>
        <v>0</v>
      </c>
      <c r="J11" s="142"/>
      <c r="K11" s="142"/>
      <c r="L11" s="142"/>
      <c r="M11" s="142"/>
      <c r="N11" s="142"/>
      <c r="O11" s="142"/>
      <c r="P11" s="142"/>
      <c r="Q11" s="142"/>
      <c r="R11" s="142"/>
      <c r="S11" s="142"/>
      <c r="T11" s="142"/>
      <c r="U11" s="142"/>
    </row>
    <row r="12" spans="2:21" ht="15" x14ac:dyDescent="0.2">
      <c r="B12" s="143" t="s">
        <v>130</v>
      </c>
      <c r="C12" s="105"/>
      <c r="D12" s="105"/>
      <c r="E12" s="105"/>
      <c r="F12" s="105"/>
      <c r="G12" s="105"/>
      <c r="H12" s="143">
        <f t="shared" si="0"/>
        <v>0</v>
      </c>
      <c r="J12" s="142"/>
      <c r="K12" s="142"/>
      <c r="L12" s="142"/>
      <c r="M12" s="142"/>
      <c r="N12" s="142"/>
      <c r="O12" s="142"/>
      <c r="P12" s="142"/>
      <c r="Q12" s="142"/>
      <c r="R12" s="142"/>
      <c r="S12" s="142"/>
      <c r="T12" s="142"/>
      <c r="U12" s="142"/>
    </row>
    <row r="13" spans="2:21" ht="15" x14ac:dyDescent="0.2">
      <c r="B13" s="143" t="s">
        <v>131</v>
      </c>
      <c r="C13" s="105"/>
      <c r="D13" s="105"/>
      <c r="E13" s="105"/>
      <c r="F13" s="105"/>
      <c r="G13" s="105"/>
      <c r="H13" s="143">
        <f t="shared" si="0"/>
        <v>0</v>
      </c>
      <c r="J13" s="142"/>
      <c r="K13" s="142"/>
      <c r="L13" s="142"/>
      <c r="M13" s="142"/>
      <c r="N13" s="142"/>
      <c r="O13" s="142"/>
      <c r="P13" s="142"/>
      <c r="Q13" s="142"/>
      <c r="R13" s="142"/>
      <c r="S13" s="142"/>
      <c r="T13" s="142"/>
      <c r="U13" s="142"/>
    </row>
    <row r="14" spans="2:21" ht="15" x14ac:dyDescent="0.2">
      <c r="B14" s="143" t="s">
        <v>132</v>
      </c>
      <c r="C14" s="105"/>
      <c r="D14" s="105"/>
      <c r="E14" s="105"/>
      <c r="F14" s="105"/>
      <c r="G14" s="105"/>
      <c r="H14" s="143">
        <f t="shared" si="0"/>
        <v>0</v>
      </c>
      <c r="J14" s="142"/>
      <c r="K14" s="142"/>
      <c r="L14" s="142"/>
      <c r="M14" s="142"/>
      <c r="N14" s="142"/>
      <c r="O14" s="142"/>
      <c r="P14" s="142"/>
      <c r="Q14" s="142"/>
      <c r="R14" s="142"/>
      <c r="S14" s="142"/>
      <c r="T14" s="142"/>
      <c r="U14" s="142"/>
    </row>
    <row r="15" spans="2:21" ht="15" x14ac:dyDescent="0.2">
      <c r="B15" s="143" t="s">
        <v>133</v>
      </c>
      <c r="C15" s="105"/>
      <c r="D15" s="105"/>
      <c r="E15" s="105"/>
      <c r="F15" s="105"/>
      <c r="G15" s="105"/>
      <c r="H15" s="143">
        <f t="shared" si="0"/>
        <v>0</v>
      </c>
      <c r="J15" s="142"/>
      <c r="K15" s="142"/>
      <c r="L15" s="142"/>
      <c r="M15" s="142"/>
      <c r="N15" s="142"/>
      <c r="O15" s="142"/>
      <c r="P15" s="142"/>
      <c r="Q15" s="142"/>
      <c r="R15" s="142"/>
      <c r="S15" s="142"/>
      <c r="T15" s="142"/>
      <c r="U15" s="142"/>
    </row>
    <row r="16" spans="2:21" ht="15" x14ac:dyDescent="0.2">
      <c r="B16" s="143" t="s">
        <v>134</v>
      </c>
      <c r="C16" s="105"/>
      <c r="D16" s="105"/>
      <c r="E16" s="105"/>
      <c r="F16" s="105"/>
      <c r="G16" s="105"/>
      <c r="H16" s="143">
        <f t="shared" si="0"/>
        <v>0</v>
      </c>
      <c r="J16" s="142"/>
      <c r="K16" s="142"/>
      <c r="L16" s="142"/>
      <c r="M16" s="142"/>
      <c r="N16" s="142"/>
      <c r="O16" s="142"/>
      <c r="P16" s="142"/>
      <c r="Q16" s="142"/>
      <c r="R16" s="142"/>
      <c r="S16" s="142"/>
      <c r="T16" s="142"/>
      <c r="U16" s="142"/>
    </row>
    <row r="17" spans="2:21" ht="15" x14ac:dyDescent="0.2">
      <c r="B17" s="143" t="s">
        <v>135</v>
      </c>
      <c r="C17" s="105"/>
      <c r="D17" s="105"/>
      <c r="E17" s="105"/>
      <c r="F17" s="105"/>
      <c r="G17" s="105"/>
      <c r="H17" s="143">
        <f t="shared" si="0"/>
        <v>0</v>
      </c>
      <c r="J17" s="142"/>
      <c r="K17" s="142"/>
      <c r="L17" s="142"/>
      <c r="M17" s="142"/>
      <c r="N17" s="142"/>
      <c r="O17" s="142"/>
      <c r="P17" s="142"/>
      <c r="Q17" s="142"/>
      <c r="R17" s="142"/>
      <c r="S17" s="142"/>
      <c r="T17" s="142"/>
      <c r="U17" s="142"/>
    </row>
    <row r="18" spans="2:21" ht="15" x14ac:dyDescent="0.2">
      <c r="B18" s="143" t="s">
        <v>136</v>
      </c>
      <c r="C18" s="105"/>
      <c r="D18" s="105"/>
      <c r="E18" s="105"/>
      <c r="F18" s="105"/>
      <c r="G18" s="105"/>
      <c r="H18" s="143">
        <f t="shared" si="0"/>
        <v>0</v>
      </c>
      <c r="J18" s="142"/>
      <c r="K18" s="142"/>
      <c r="L18" s="142"/>
      <c r="M18" s="142"/>
      <c r="N18" s="142"/>
      <c r="O18" s="142"/>
      <c r="P18" s="142"/>
      <c r="Q18" s="142"/>
      <c r="R18" s="142"/>
      <c r="S18" s="142"/>
      <c r="T18" s="142"/>
      <c r="U18" s="142"/>
    </row>
  </sheetData>
  <sheetProtection password="CC3D" sheet="1" objects="1" scenarios="1" selectLockedCells="1"/>
  <mergeCells count="1">
    <mergeCell ref="B5:G5"/>
  </mergeCells>
  <dataValidations count="1">
    <dataValidation type="whole" operator="greaterThan" allowBlank="1" showInputMessage="1" showErrorMessage="1" sqref="E9:E18 G9:G18">
      <formula1>0</formula1>
    </dataValidation>
  </dataValidations>
  <pageMargins left="0.7" right="0.7" top="0.75" bottom="0.75" header="0.3" footer="0.3"/>
  <pageSetup paperSize="9" orientation="portrait" horizontalDpi="0" verticalDpi="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'רכב פרטי חישובים'!$C$58:$C$59</xm:f>
          </x14:formula1>
          <xm:sqref>F9:F18</xm:sqref>
        </x14:dataValidation>
        <x14:dataValidation type="list" allowBlank="1" showInputMessage="1" showErrorMessage="1">
          <x14:formula1>
            <xm:f>'רכב פרטי חישובים'!$A$58:$A$64</xm:f>
          </x14:formula1>
          <xm:sqref>C9:C18</xm:sqref>
        </x14:dataValidation>
        <x14:dataValidation type="list" allowBlank="1" showInputMessage="1" showErrorMessage="1">
          <x14:formula1>
            <xm:f>'טנדר חישובים'!$B$58:$B$60</xm:f>
          </x14:formula1>
          <xm:sqref>D9:D18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rightToLeft="1" topLeftCell="C1" workbookViewId="0">
      <selection activeCell="L23" sqref="L23"/>
    </sheetView>
  </sheetViews>
  <sheetFormatPr defaultRowHeight="14.25" x14ac:dyDescent="0.2"/>
  <cols>
    <col min="1" max="7" width="9" style="83"/>
    <col min="8" max="10" width="9" style="28"/>
    <col min="11" max="11" width="13.375" style="28" bestFit="1" customWidth="1"/>
    <col min="12" max="12" width="31.375" style="28" bestFit="1" customWidth="1"/>
    <col min="13" max="13" width="9" style="28"/>
    <col min="14" max="14" width="14.375" style="28" customWidth="1"/>
    <col min="15" max="15" width="13.625" style="28" customWidth="1"/>
    <col min="16" max="16384" width="9" style="28"/>
  </cols>
  <sheetData>
    <row r="1" spans="1:12" ht="15.75" thickBot="1" x14ac:dyDescent="0.3">
      <c r="A1" s="181" t="s">
        <v>290</v>
      </c>
      <c r="B1" s="182"/>
      <c r="C1" s="182"/>
      <c r="D1" s="182"/>
      <c r="E1" s="182"/>
      <c r="F1" s="182"/>
      <c r="G1" s="183"/>
    </row>
    <row r="2" spans="1:12" ht="15" thickBot="1" x14ac:dyDescent="0.25">
      <c r="A2" s="42">
        <v>1</v>
      </c>
      <c r="B2" s="43">
        <v>2</v>
      </c>
      <c r="C2" s="43">
        <v>3</v>
      </c>
      <c r="D2" s="43">
        <v>4</v>
      </c>
      <c r="E2" s="43">
        <v>5</v>
      </c>
      <c r="F2" s="43">
        <v>6</v>
      </c>
      <c r="G2" s="44">
        <v>7</v>
      </c>
    </row>
    <row r="3" spans="1:12" ht="15" thickBot="1" x14ac:dyDescent="0.25">
      <c r="A3" s="45" t="s">
        <v>63</v>
      </c>
      <c r="B3" s="22" t="s">
        <v>261</v>
      </c>
      <c r="C3" s="22" t="s">
        <v>262</v>
      </c>
      <c r="D3" s="22" t="s">
        <v>263</v>
      </c>
      <c r="E3" s="22" t="s">
        <v>264</v>
      </c>
      <c r="F3" s="22" t="s">
        <v>265</v>
      </c>
      <c r="G3" s="22" t="s">
        <v>266</v>
      </c>
      <c r="J3" s="169" t="s">
        <v>270</v>
      </c>
      <c r="K3" s="170"/>
    </row>
    <row r="4" spans="1:12" x14ac:dyDescent="0.2">
      <c r="A4" s="42" t="s">
        <v>92</v>
      </c>
      <c r="B4" s="80">
        <v>2.6698734988096235E-3</v>
      </c>
      <c r="C4" s="80">
        <v>3.7412592807741326E-4</v>
      </c>
      <c r="D4" s="80">
        <v>1.8809910735214601E-5</v>
      </c>
      <c r="E4" s="80">
        <v>5.926306487108941E-3</v>
      </c>
      <c r="F4" s="80">
        <v>6.7266918442295269E-5</v>
      </c>
      <c r="G4" s="80">
        <v>1.750776876039808E-5</v>
      </c>
      <c r="J4" s="171"/>
      <c r="K4" s="172"/>
    </row>
    <row r="5" spans="1:12" x14ac:dyDescent="0.2">
      <c r="A5" s="47" t="s">
        <v>93</v>
      </c>
      <c r="B5" s="80">
        <v>2.1913948440950878E-3</v>
      </c>
      <c r="C5" s="80">
        <v>2.6749276842329318E-4</v>
      </c>
      <c r="D5" s="80">
        <v>2.1779896640774801E-5</v>
      </c>
      <c r="E5" s="80">
        <v>1.0700582969941927E-3</v>
      </c>
      <c r="F5" s="80">
        <v>4.8698278747487806E-5</v>
      </c>
      <c r="G5" s="80">
        <v>2.0272153301513565E-5</v>
      </c>
      <c r="J5" s="26" t="s">
        <v>261</v>
      </c>
      <c r="K5" s="25">
        <v>2</v>
      </c>
    </row>
    <row r="6" spans="1:12" x14ac:dyDescent="0.2">
      <c r="A6" s="47" t="s">
        <v>94</v>
      </c>
      <c r="B6" s="80">
        <v>1.5396217384752147E-3</v>
      </c>
      <c r="C6" s="80">
        <v>1.5738736503365862E-4</v>
      </c>
      <c r="D6" s="80">
        <v>3.4361120696807382E-7</v>
      </c>
      <c r="E6" s="80">
        <v>7.5179737751114508E-4</v>
      </c>
      <c r="F6" s="80">
        <v>2.8234530173633837E-5</v>
      </c>
      <c r="G6" s="80">
        <v>3.1913461161870232E-7</v>
      </c>
      <c r="J6" s="26" t="s">
        <v>264</v>
      </c>
      <c r="K6" s="25">
        <v>5</v>
      </c>
    </row>
    <row r="7" spans="1:12" x14ac:dyDescent="0.2">
      <c r="A7" s="47" t="s">
        <v>95</v>
      </c>
      <c r="B7" s="80">
        <v>1.2121767204278241E-3</v>
      </c>
      <c r="C7" s="80">
        <v>1.272658275475212E-4</v>
      </c>
      <c r="D7" s="80">
        <v>3.4361120696807382E-7</v>
      </c>
      <c r="E7" s="80">
        <v>5.9190595762841579E-4</v>
      </c>
      <c r="F7" s="80">
        <v>2.2758725857329217E-5</v>
      </c>
      <c r="G7" s="80">
        <v>3.1913461161870232E-7</v>
      </c>
      <c r="J7" s="26" t="s">
        <v>263</v>
      </c>
      <c r="K7" s="25">
        <v>4</v>
      </c>
    </row>
    <row r="8" spans="1:12" x14ac:dyDescent="0.2">
      <c r="A8" s="47" t="s">
        <v>96</v>
      </c>
      <c r="B8" s="80">
        <v>1.2121767204278241E-3</v>
      </c>
      <c r="C8" s="80">
        <v>1.272658275475212E-4</v>
      </c>
      <c r="D8" s="80">
        <v>3.4361120696807382E-7</v>
      </c>
      <c r="E8" s="80">
        <v>5.9190595762841579E-4</v>
      </c>
      <c r="F8" s="80">
        <v>2.2758725857329217E-5</v>
      </c>
      <c r="G8" s="80">
        <v>3.1913461161870232E-7</v>
      </c>
      <c r="J8" s="26" t="s">
        <v>266</v>
      </c>
      <c r="K8" s="25">
        <v>7</v>
      </c>
    </row>
    <row r="9" spans="1:12" x14ac:dyDescent="0.2">
      <c r="A9" s="47" t="s">
        <v>97</v>
      </c>
      <c r="B9" s="48">
        <v>0</v>
      </c>
      <c r="C9" s="48">
        <v>0</v>
      </c>
      <c r="D9" s="48">
        <v>0</v>
      </c>
      <c r="E9" s="48">
        <v>0</v>
      </c>
      <c r="F9" s="48">
        <v>0</v>
      </c>
      <c r="G9" s="49">
        <v>0</v>
      </c>
      <c r="J9" s="26" t="s">
        <v>262</v>
      </c>
      <c r="K9" s="25">
        <v>3</v>
      </c>
    </row>
    <row r="10" spans="1:12" ht="15" thickBot="1" x14ac:dyDescent="0.25">
      <c r="A10" s="50" t="s">
        <v>91</v>
      </c>
      <c r="B10" s="80">
        <v>4.253137674828969E-2</v>
      </c>
      <c r="C10" s="80">
        <v>2.2413739441551825E-3</v>
      </c>
      <c r="D10" s="80">
        <v>6.5999686790226669E-7</v>
      </c>
      <c r="E10" s="80">
        <v>3.3370671727529139E-2</v>
      </c>
      <c r="F10" s="80">
        <v>3.082729378651135E-3</v>
      </c>
      <c r="G10" s="80">
        <v>6.1430767580344144E-7</v>
      </c>
      <c r="J10" s="35" t="s">
        <v>265</v>
      </c>
      <c r="K10" s="92">
        <v>6</v>
      </c>
    </row>
    <row r="11" spans="1:12" ht="15" thickBot="1" x14ac:dyDescent="0.25">
      <c r="A11" s="42" t="s">
        <v>99</v>
      </c>
      <c r="B11" s="81">
        <v>216.90098055241782</v>
      </c>
      <c r="C11" s="81">
        <v>261.06168642445226</v>
      </c>
      <c r="D11" s="81">
        <v>139.82</v>
      </c>
      <c r="E11" s="81">
        <v>242.94972999244214</v>
      </c>
      <c r="F11" s="81">
        <v>304.91837235009473</v>
      </c>
      <c r="G11" s="81">
        <v>124.033</v>
      </c>
    </row>
    <row r="12" spans="1:12" ht="15.75" thickBot="1" x14ac:dyDescent="0.3">
      <c r="A12" s="47" t="s">
        <v>100</v>
      </c>
      <c r="B12" s="81">
        <v>211.29819445982298</v>
      </c>
      <c r="C12" s="81">
        <v>238.68462111492045</v>
      </c>
      <c r="D12" s="81">
        <v>139.82</v>
      </c>
      <c r="E12" s="81">
        <v>225.35576354526677</v>
      </c>
      <c r="F12" s="81">
        <v>183.5748327152765</v>
      </c>
      <c r="G12" s="81">
        <v>124.033</v>
      </c>
      <c r="J12" s="163" t="s">
        <v>271</v>
      </c>
      <c r="K12" s="166"/>
      <c r="L12" s="167"/>
    </row>
    <row r="13" spans="1:12" x14ac:dyDescent="0.2">
      <c r="A13" s="47" t="s">
        <v>101</v>
      </c>
      <c r="B13" s="81">
        <v>244.512</v>
      </c>
      <c r="C13" s="81">
        <v>243.34360330578511</v>
      </c>
      <c r="D13" s="81">
        <v>149.5</v>
      </c>
      <c r="E13" s="81">
        <v>188.05600000000001</v>
      </c>
      <c r="F13" s="81">
        <v>187.15737571519389</v>
      </c>
      <c r="G13" s="81">
        <v>132.619</v>
      </c>
      <c r="J13" s="32"/>
      <c r="K13" s="33" t="s">
        <v>58</v>
      </c>
      <c r="L13" s="34" t="s">
        <v>59</v>
      </c>
    </row>
    <row r="14" spans="1:12" x14ac:dyDescent="0.2">
      <c r="A14" s="47" t="s">
        <v>102</v>
      </c>
      <c r="B14" s="81">
        <v>208.38067605633802</v>
      </c>
      <c r="C14" s="81">
        <v>244.40857053291538</v>
      </c>
      <c r="D14" s="81">
        <v>149.5</v>
      </c>
      <c r="E14" s="81">
        <v>166.97432394366197</v>
      </c>
      <c r="F14" s="81">
        <v>187.97645147735614</v>
      </c>
      <c r="G14" s="81">
        <v>132.619</v>
      </c>
      <c r="J14" s="26" t="s">
        <v>127</v>
      </c>
      <c r="K14" s="22" t="str">
        <f>CONCATENATE(טנדר!D9,טנדר!F9)</f>
        <v/>
      </c>
      <c r="L14" s="25" t="e">
        <f>VLOOKUP(K14,J$5:K$10,2,FALSE)</f>
        <v>#N/A</v>
      </c>
    </row>
    <row r="15" spans="1:12" x14ac:dyDescent="0.2">
      <c r="A15" s="47" t="s">
        <v>103</v>
      </c>
      <c r="B15" s="48">
        <v>0</v>
      </c>
      <c r="C15" s="48">
        <v>0</v>
      </c>
      <c r="D15" s="48">
        <v>0</v>
      </c>
      <c r="E15" s="48">
        <v>0</v>
      </c>
      <c r="F15" s="48">
        <v>0</v>
      </c>
      <c r="G15" s="49">
        <v>0</v>
      </c>
      <c r="J15" s="26" t="s">
        <v>128</v>
      </c>
      <c r="K15" s="22" t="str">
        <f>CONCATENATE(טנדר!D10,טנדר!F10)</f>
        <v/>
      </c>
      <c r="L15" s="25" t="e">
        <f t="shared" ref="L15:L23" si="0">VLOOKUP(K15,J$5:K$10,2,FALSE)</f>
        <v>#N/A</v>
      </c>
    </row>
    <row r="16" spans="1:12" x14ac:dyDescent="0.2">
      <c r="A16" s="47" t="s">
        <v>104</v>
      </c>
      <c r="B16" s="48">
        <v>0</v>
      </c>
      <c r="C16" s="48">
        <v>0</v>
      </c>
      <c r="D16" s="48">
        <v>0</v>
      </c>
      <c r="E16" s="48">
        <v>0</v>
      </c>
      <c r="F16" s="48">
        <v>0</v>
      </c>
      <c r="G16" s="49">
        <v>0</v>
      </c>
      <c r="J16" s="26" t="s">
        <v>129</v>
      </c>
      <c r="K16" s="22" t="str">
        <f>CONCATENATE(טנדר!D11,טנדר!F11)</f>
        <v/>
      </c>
      <c r="L16" s="25" t="e">
        <f t="shared" si="0"/>
        <v>#N/A</v>
      </c>
    </row>
    <row r="17" spans="1:15" ht="15" thickBot="1" x14ac:dyDescent="0.25">
      <c r="A17" s="50" t="s">
        <v>98</v>
      </c>
      <c r="B17" s="81">
        <v>188.761321950134</v>
      </c>
      <c r="C17" s="81">
        <v>274.97152560431601</v>
      </c>
      <c r="D17" s="81">
        <v>139.82</v>
      </c>
      <c r="E17" s="81">
        <v>182.8028650294431</v>
      </c>
      <c r="F17" s="81">
        <v>317.39149159047014</v>
      </c>
      <c r="G17" s="81">
        <v>124.033</v>
      </c>
      <c r="J17" s="26" t="s">
        <v>130</v>
      </c>
      <c r="K17" s="22" t="str">
        <f>CONCATENATE(טנדר!D12,טנדר!F12)</f>
        <v/>
      </c>
      <c r="L17" s="25" t="e">
        <f t="shared" si="0"/>
        <v>#N/A</v>
      </c>
    </row>
    <row r="18" spans="1:15" x14ac:dyDescent="0.2">
      <c r="A18" s="42" t="s">
        <v>44</v>
      </c>
      <c r="B18" s="82">
        <v>3.5361643119368589</v>
      </c>
      <c r="C18" s="82">
        <v>0.6950724457721813</v>
      </c>
      <c r="D18" s="82">
        <v>0.50593912200469693</v>
      </c>
      <c r="E18" s="82">
        <v>4.9547300364452358</v>
      </c>
      <c r="F18" s="82">
        <v>0.3583872832860322</v>
      </c>
      <c r="G18" s="82">
        <v>7.6490263452343013E-2</v>
      </c>
      <c r="J18" s="26" t="s">
        <v>131</v>
      </c>
      <c r="K18" s="22" t="str">
        <f>CONCATENATE(טנדר!D13,טנדר!F13)</f>
        <v/>
      </c>
      <c r="L18" s="25" t="e">
        <f t="shared" si="0"/>
        <v>#N/A</v>
      </c>
    </row>
    <row r="19" spans="1:15" x14ac:dyDescent="0.2">
      <c r="A19" s="47" t="s">
        <v>45</v>
      </c>
      <c r="B19" s="82">
        <v>1.1424115688585927</v>
      </c>
      <c r="C19" s="82">
        <v>0.29715892936788163</v>
      </c>
      <c r="D19" s="82">
        <v>0.50593912200469693</v>
      </c>
      <c r="E19" s="82">
        <v>0.51918562267501223</v>
      </c>
      <c r="F19" s="82">
        <v>0.15321853305013128</v>
      </c>
      <c r="G19" s="82">
        <v>7.6490263452343013E-2</v>
      </c>
      <c r="J19" s="26" t="s">
        <v>132</v>
      </c>
      <c r="K19" s="22" t="str">
        <f>CONCATENATE(טנדר!D14,טנדר!F14)</f>
        <v/>
      </c>
      <c r="L19" s="25" t="e">
        <f t="shared" si="0"/>
        <v>#N/A</v>
      </c>
    </row>
    <row r="20" spans="1:15" x14ac:dyDescent="0.2">
      <c r="A20" s="47" t="s">
        <v>46</v>
      </c>
      <c r="B20" s="82">
        <v>0.33853836817043659</v>
      </c>
      <c r="C20" s="82">
        <v>0.175408083905707</v>
      </c>
      <c r="D20" s="82">
        <v>0.43635776133184256</v>
      </c>
      <c r="E20" s="82">
        <v>0.47434623317729163</v>
      </c>
      <c r="F20" s="82">
        <v>9.0442409334090021E-2</v>
      </c>
      <c r="G20" s="82">
        <v>6.3546419461181294E-2</v>
      </c>
      <c r="J20" s="26" t="s">
        <v>133</v>
      </c>
      <c r="K20" s="22" t="str">
        <f>CONCATENATE(טנדר!D15,טנדר!F15)</f>
        <v/>
      </c>
      <c r="L20" s="25" t="e">
        <f t="shared" si="0"/>
        <v>#N/A</v>
      </c>
    </row>
    <row r="21" spans="1:15" x14ac:dyDescent="0.2">
      <c r="A21" s="47" t="s">
        <v>47</v>
      </c>
      <c r="B21" s="82">
        <v>0.52339990231051958</v>
      </c>
      <c r="C21" s="82">
        <v>0.14221464607089926</v>
      </c>
      <c r="D21" s="82">
        <v>0.43635776133184256</v>
      </c>
      <c r="E21" s="82">
        <v>0.28774658204446624</v>
      </c>
      <c r="F21" s="82">
        <v>7.3327492473435521E-2</v>
      </c>
      <c r="G21" s="82">
        <v>6.3546419461181294E-2</v>
      </c>
      <c r="J21" s="26" t="s">
        <v>134</v>
      </c>
      <c r="K21" s="22" t="str">
        <f>CONCATENATE(טנדר!D16,טנדר!F16)</f>
        <v/>
      </c>
      <c r="L21" s="25" t="e">
        <f t="shared" si="0"/>
        <v>#N/A</v>
      </c>
    </row>
    <row r="22" spans="1:15" x14ac:dyDescent="0.2">
      <c r="A22" s="47" t="s">
        <v>48</v>
      </c>
      <c r="B22" s="82">
        <v>0.52339990231051958</v>
      </c>
      <c r="C22" s="82">
        <v>0.14221464607089926</v>
      </c>
      <c r="D22" s="82">
        <v>0.43635776133184256</v>
      </c>
      <c r="E22" s="82">
        <v>0.28774658204446624</v>
      </c>
      <c r="F22" s="82">
        <v>7.3327492473435521E-2</v>
      </c>
      <c r="G22" s="82">
        <v>6.3546419461181294E-2</v>
      </c>
      <c r="J22" s="26" t="s">
        <v>135</v>
      </c>
      <c r="K22" s="22" t="str">
        <f>CONCATENATE(טנדר!D17,טנדר!F17)</f>
        <v/>
      </c>
      <c r="L22" s="25" t="e">
        <f t="shared" si="0"/>
        <v>#N/A</v>
      </c>
    </row>
    <row r="23" spans="1:15" ht="15" thickBot="1" x14ac:dyDescent="0.25">
      <c r="A23" s="47" t="s">
        <v>49</v>
      </c>
      <c r="B23" s="48">
        <v>0</v>
      </c>
      <c r="C23" s="48">
        <v>0</v>
      </c>
      <c r="D23" s="48">
        <v>0</v>
      </c>
      <c r="E23" s="48">
        <v>0</v>
      </c>
      <c r="F23" s="48">
        <v>0</v>
      </c>
      <c r="G23" s="49">
        <v>0</v>
      </c>
      <c r="J23" s="35" t="s">
        <v>136</v>
      </c>
      <c r="K23" s="93" t="str">
        <f>CONCATENATE(טנדר!D18,טנדר!F18)</f>
        <v/>
      </c>
      <c r="L23" s="92" t="e">
        <f t="shared" si="0"/>
        <v>#N/A</v>
      </c>
    </row>
    <row r="24" spans="1:15" ht="15" thickBot="1" x14ac:dyDescent="0.25">
      <c r="A24" s="50" t="s">
        <v>43</v>
      </c>
      <c r="B24" s="82">
        <v>16.273460609545939</v>
      </c>
      <c r="C24" s="82">
        <v>0.90305404115002741</v>
      </c>
      <c r="D24" s="82">
        <v>0.50593912200469693</v>
      </c>
      <c r="E24" s="82">
        <v>34.389125443242861</v>
      </c>
      <c r="F24" s="82">
        <v>0.52067909859634776</v>
      </c>
      <c r="G24" s="82">
        <v>7.6490263452343013E-2</v>
      </c>
    </row>
    <row r="25" spans="1:15" x14ac:dyDescent="0.2">
      <c r="A25" s="42" t="s">
        <v>85</v>
      </c>
      <c r="B25" s="82">
        <v>9.1747381819208523E-2</v>
      </c>
      <c r="C25" s="82">
        <v>1.9262478283496236E-2</v>
      </c>
      <c r="D25" s="82">
        <v>0.10015636561254819</v>
      </c>
      <c r="E25" s="82">
        <v>0.20371784669028775</v>
      </c>
      <c r="F25" s="82">
        <v>5.2020973157202678E-3</v>
      </c>
      <c r="G25" s="82">
        <v>4.892235009840859E-2</v>
      </c>
    </row>
    <row r="26" spans="1:15" ht="15.75" thickBot="1" x14ac:dyDescent="0.3">
      <c r="A26" s="47" t="s">
        <v>86</v>
      </c>
      <c r="B26" s="82">
        <v>6.5675209400356496E-2</v>
      </c>
      <c r="C26" s="82">
        <v>1.3772296792703241E-2</v>
      </c>
      <c r="D26" s="82">
        <v>0.10015636561254819</v>
      </c>
      <c r="E26" s="82">
        <v>3.2079695202012121E-2</v>
      </c>
      <c r="F26" s="82">
        <v>3.7193982582193717E-3</v>
      </c>
      <c r="G26" s="82">
        <v>4.892235009840859E-2</v>
      </c>
      <c r="J26" s="184" t="s">
        <v>181</v>
      </c>
      <c r="K26" s="184"/>
      <c r="L26" s="184"/>
      <c r="M26" s="184"/>
      <c r="N26" s="184"/>
      <c r="O26" s="184"/>
    </row>
    <row r="27" spans="1:15" ht="15" x14ac:dyDescent="0.25">
      <c r="A27" s="47" t="s">
        <v>87</v>
      </c>
      <c r="B27" s="82">
        <v>2.9802244168730202E-2</v>
      </c>
      <c r="C27" s="82">
        <v>8.1033424704587513E-3</v>
      </c>
      <c r="D27" s="82">
        <v>1.8497128816054684E-2</v>
      </c>
      <c r="E27" s="82">
        <v>1.4557195286224008E-2</v>
      </c>
      <c r="F27" s="82">
        <v>2.1884191376377914E-3</v>
      </c>
      <c r="G27" s="82">
        <v>9.0351029440079861E-3</v>
      </c>
      <c r="J27" s="94" t="s">
        <v>147</v>
      </c>
      <c r="K27" s="33"/>
      <c r="L27" s="33"/>
      <c r="M27" s="95" t="s">
        <v>148</v>
      </c>
      <c r="N27" s="33"/>
      <c r="O27" s="34"/>
    </row>
    <row r="28" spans="1:15" x14ac:dyDescent="0.2">
      <c r="A28" s="47" t="s">
        <v>88</v>
      </c>
      <c r="B28" s="82">
        <v>2.3405648182904214E-2</v>
      </c>
      <c r="C28" s="82">
        <v>6.5524864244150662E-3</v>
      </c>
      <c r="D28" s="82">
        <v>1.8497128816054684E-2</v>
      </c>
      <c r="E28" s="82">
        <v>1.1432715921329491E-2</v>
      </c>
      <c r="F28" s="82">
        <v>1.7695891223378035E-3</v>
      </c>
      <c r="G28" s="82">
        <v>9.0351029440079861E-3</v>
      </c>
      <c r="J28" s="26" t="s">
        <v>60</v>
      </c>
      <c r="K28" s="22" t="s">
        <v>61</v>
      </c>
      <c r="L28" s="22" t="s">
        <v>272</v>
      </c>
      <c r="M28" s="22" t="s">
        <v>60</v>
      </c>
      <c r="N28" s="22" t="s">
        <v>61</v>
      </c>
      <c r="O28" s="25" t="s">
        <v>272</v>
      </c>
    </row>
    <row r="29" spans="1:15" x14ac:dyDescent="0.2">
      <c r="A29" s="47" t="s">
        <v>89</v>
      </c>
      <c r="B29" s="82">
        <v>2.3405648182904214E-2</v>
      </c>
      <c r="C29" s="82">
        <v>6.5524864244150662E-3</v>
      </c>
      <c r="D29" s="82">
        <v>1.8497128816054684E-2</v>
      </c>
      <c r="E29" s="82">
        <v>1.1432715921329491E-2</v>
      </c>
      <c r="F29" s="82">
        <v>1.7695891223378035E-3</v>
      </c>
      <c r="G29" s="82">
        <v>9.0351029440079861E-3</v>
      </c>
      <c r="J29" s="26" t="s">
        <v>31</v>
      </c>
      <c r="K29" s="22" t="str">
        <f>CONCATENATE(J29,טנדר!C$9)</f>
        <v>BEN</v>
      </c>
      <c r="L29" s="22">
        <f>IFERROR(VLOOKUP(K29,$A$3:$G$45,$L$14,FALSE)*(טנדר!$H$9*0.001),0)</f>
        <v>0</v>
      </c>
      <c r="M29" s="22" t="s">
        <v>31</v>
      </c>
      <c r="N29" s="22" t="str">
        <f>CONCATENATE(M29,טנדר!C$10)</f>
        <v>BEN</v>
      </c>
      <c r="O29" s="25">
        <f>IFERROR(VLOOKUP(N29,$A$3:$G$45,$L$15,FALSE)*(טנדר!$H$10*0.001),0)</f>
        <v>0</v>
      </c>
    </row>
    <row r="30" spans="1:15" x14ac:dyDescent="0.2">
      <c r="A30" s="47" t="s">
        <v>90</v>
      </c>
      <c r="B30" s="48">
        <v>0</v>
      </c>
      <c r="C30" s="48">
        <v>0</v>
      </c>
      <c r="D30" s="48">
        <v>0</v>
      </c>
      <c r="E30" s="48">
        <v>0</v>
      </c>
      <c r="F30" s="48">
        <v>0</v>
      </c>
      <c r="G30" s="49">
        <v>0</v>
      </c>
      <c r="J30" s="26" t="s">
        <v>3</v>
      </c>
      <c r="K30" s="22" t="str">
        <f>CONCATENATE(J30,טנדר!C$9)</f>
        <v>CO2</v>
      </c>
      <c r="L30" s="22">
        <f>IFERROR(VLOOKUP(K30,$A$3:$G$45,$L$14,FALSE)*(טנדר!$H$9*0.001),0)</f>
        <v>0</v>
      </c>
      <c r="M30" s="22" t="s">
        <v>3</v>
      </c>
      <c r="N30" s="22" t="str">
        <f>CONCATENATE(M30,טנדר!C$10)</f>
        <v>CO2</v>
      </c>
      <c r="O30" s="25">
        <f>IFERROR(VLOOKUP(N30,$A$3:$G$45,$L$15,FALSE)*(טנדר!$H$10*0.001),0)</f>
        <v>0</v>
      </c>
    </row>
    <row r="31" spans="1:15" ht="15" thickBot="1" x14ac:dyDescent="0.25">
      <c r="A31" s="50" t="s">
        <v>84</v>
      </c>
      <c r="B31" s="82">
        <v>1.1007702790436547</v>
      </c>
      <c r="C31" s="82">
        <v>0.11540075971969205</v>
      </c>
      <c r="D31" s="82">
        <v>0.10015636561254819</v>
      </c>
      <c r="E31" s="82">
        <v>0.86504725842609609</v>
      </c>
      <c r="F31" s="82">
        <v>0.15877119041692456</v>
      </c>
      <c r="G31" s="82">
        <v>4.892235009840859E-2</v>
      </c>
      <c r="J31" s="26" t="s">
        <v>2</v>
      </c>
      <c r="K31" s="22" t="str">
        <f>CONCATENATE(J31,טנדר!C$9)</f>
        <v>CO</v>
      </c>
      <c r="L31" s="22">
        <f>IFERROR(VLOOKUP(K31,$A$3:$G$45,$L$14,FALSE)*(טנדר!$H$9*0.001),0)</f>
        <v>0</v>
      </c>
      <c r="M31" s="22" t="s">
        <v>2</v>
      </c>
      <c r="N31" s="22" t="str">
        <f>CONCATENATE(M31,טנדר!C$10)</f>
        <v>CO</v>
      </c>
      <c r="O31" s="25">
        <f>IFERROR(VLOOKUP(N31,$A$3:$G$45,$L$15,FALSE)*(טנדר!$H$10*0.001),0)</f>
        <v>0</v>
      </c>
    </row>
    <row r="32" spans="1:15" x14ac:dyDescent="0.2">
      <c r="A32" s="42" t="s">
        <v>51</v>
      </c>
      <c r="B32" s="82">
        <v>0.70488158825620695</v>
      </c>
      <c r="C32" s="82">
        <v>0.23781197952556715</v>
      </c>
      <c r="D32" s="82">
        <v>0.11396370700180654</v>
      </c>
      <c r="E32" s="82">
        <v>1.5446733082350901</v>
      </c>
      <c r="F32" s="82">
        <v>0.53143355519882762</v>
      </c>
      <c r="G32" s="82">
        <v>0.16135274632850616</v>
      </c>
      <c r="J32" s="26" t="s">
        <v>4</v>
      </c>
      <c r="K32" s="22" t="str">
        <f>CONCATENATE(J32,טנדר!C$9)</f>
        <v>HC</v>
      </c>
      <c r="L32" s="22">
        <f>IFERROR(VLOOKUP(K32,$A$3:$G$45,$L$14,FALSE)*(טנדר!$H$9*0.001),0)</f>
        <v>0</v>
      </c>
      <c r="M32" s="22" t="s">
        <v>4</v>
      </c>
      <c r="N32" s="22" t="str">
        <f>CONCATENATE(M32,טנדר!C$10)</f>
        <v>HC</v>
      </c>
      <c r="O32" s="25">
        <f>IFERROR(VLOOKUP(N32,$A$3:$G$45,$L$15,FALSE)*(טנדר!$H$10*0.001),0)</f>
        <v>0</v>
      </c>
    </row>
    <row r="33" spans="1:15" x14ac:dyDescent="0.2">
      <c r="A33" s="47" t="s">
        <v>52</v>
      </c>
      <c r="B33" s="82">
        <v>0.7123151519505333</v>
      </c>
      <c r="C33" s="82">
        <v>0.23086496313982574</v>
      </c>
      <c r="D33" s="82">
        <v>0.11396370700180654</v>
      </c>
      <c r="E33" s="82">
        <v>0.87259645040379463</v>
      </c>
      <c r="F33" s="82">
        <v>0.51589717383513733</v>
      </c>
      <c r="G33" s="82">
        <v>0.16135274632850616</v>
      </c>
      <c r="J33" s="26" t="s">
        <v>30</v>
      </c>
      <c r="K33" s="22" t="str">
        <f>CONCATENATE(J33,טנדר!C$9)</f>
        <v>NOX</v>
      </c>
      <c r="L33" s="22">
        <f>IFERROR(VLOOKUP(K33,$A$3:$G$45,$L$14,FALSE)*(טנדר!$H$9*0.001),0)</f>
        <v>0</v>
      </c>
      <c r="M33" s="22" t="s">
        <v>30</v>
      </c>
      <c r="N33" s="22" t="str">
        <f>CONCATENATE(M33,טנדר!C$10)</f>
        <v>NOX</v>
      </c>
      <c r="O33" s="25">
        <f>IFERROR(VLOOKUP(N33,$A$3:$G$45,$L$15,FALSE)*(טנדר!$H$10*0.001),0)</f>
        <v>0</v>
      </c>
    </row>
    <row r="34" spans="1:15" x14ac:dyDescent="0.2">
      <c r="A34" s="47" t="s">
        <v>53</v>
      </c>
      <c r="B34" s="82">
        <v>0.33035809681462092</v>
      </c>
      <c r="C34" s="82">
        <v>0.14907779487436101</v>
      </c>
      <c r="D34" s="82"/>
      <c r="E34" s="82">
        <v>0.38282960592111509</v>
      </c>
      <c r="F34" s="82">
        <v>0.33314109187220381</v>
      </c>
      <c r="G34" s="82"/>
      <c r="J34" s="26" t="s">
        <v>5</v>
      </c>
      <c r="K34" s="22" t="str">
        <f>CONCATENATE(J34,טנדר!C$9)</f>
        <v>PM</v>
      </c>
      <c r="L34" s="22">
        <f>IFERROR(VLOOKUP(K34,$A$3:$G$45,$L$14,FALSE)*(טנדר!$H$9*0.001),0)</f>
        <v>0</v>
      </c>
      <c r="M34" s="22" t="s">
        <v>5</v>
      </c>
      <c r="N34" s="22" t="str">
        <f>CONCATENATE(M34,טנדר!C$10)</f>
        <v>PM</v>
      </c>
      <c r="O34" s="25">
        <f>IFERROR(VLOOKUP(N34,$A$3:$G$45,$L$15,FALSE)*(טנדר!$H$10*0.001),0)</f>
        <v>0</v>
      </c>
    </row>
    <row r="35" spans="1:15" x14ac:dyDescent="0.2">
      <c r="A35" s="47" t="s">
        <v>54</v>
      </c>
      <c r="B35" s="82">
        <v>0.19060207055135087</v>
      </c>
      <c r="C35" s="82">
        <v>8.0374660081989457E-2</v>
      </c>
      <c r="D35" s="82">
        <v>4.3219286981112492E-2</v>
      </c>
      <c r="E35" s="82">
        <v>0.23267420296061242</v>
      </c>
      <c r="F35" s="82">
        <v>0.1796116050634185</v>
      </c>
      <c r="G35" s="82">
        <v>6.1190977339220104E-2</v>
      </c>
      <c r="J35" s="26"/>
      <c r="K35" s="22"/>
      <c r="L35" s="22"/>
      <c r="M35" s="22"/>
      <c r="N35" s="22"/>
      <c r="O35" s="25"/>
    </row>
    <row r="36" spans="1:15" ht="15" x14ac:dyDescent="0.25">
      <c r="A36" s="47" t="s">
        <v>55</v>
      </c>
      <c r="B36" s="82">
        <v>0.19060207055135087</v>
      </c>
      <c r="C36" s="82">
        <v>8.0374660081989457E-2</v>
      </c>
      <c r="D36" s="82">
        <v>4.3219286981112492E-2</v>
      </c>
      <c r="E36" s="82">
        <v>0.23267420296061242</v>
      </c>
      <c r="F36" s="82">
        <v>0.1796116050634185</v>
      </c>
      <c r="G36" s="82">
        <v>6.1190977339220104E-2</v>
      </c>
      <c r="J36" s="96" t="s">
        <v>149</v>
      </c>
      <c r="K36" s="22"/>
      <c r="L36" s="22"/>
      <c r="M36" s="36" t="s">
        <v>150</v>
      </c>
      <c r="N36" s="22"/>
      <c r="O36" s="25"/>
    </row>
    <row r="37" spans="1:15" x14ac:dyDescent="0.2">
      <c r="A37" s="47" t="s">
        <v>56</v>
      </c>
      <c r="B37" s="48">
        <v>0</v>
      </c>
      <c r="C37" s="48">
        <v>0</v>
      </c>
      <c r="D37" s="48">
        <v>0</v>
      </c>
      <c r="E37" s="48">
        <v>0</v>
      </c>
      <c r="F37" s="48">
        <v>0</v>
      </c>
      <c r="G37" s="49">
        <v>0</v>
      </c>
      <c r="J37" s="26" t="s">
        <v>60</v>
      </c>
      <c r="K37" s="22" t="s">
        <v>61</v>
      </c>
      <c r="L37" s="22" t="s">
        <v>272</v>
      </c>
      <c r="M37" s="22" t="s">
        <v>60</v>
      </c>
      <c r="N37" s="22" t="s">
        <v>61</v>
      </c>
      <c r="O37" s="25" t="s">
        <v>272</v>
      </c>
    </row>
    <row r="38" spans="1:15" ht="15" thickBot="1" x14ac:dyDescent="0.25">
      <c r="A38" s="50" t="s">
        <v>50</v>
      </c>
      <c r="B38" s="82">
        <v>4.6802058535289284</v>
      </c>
      <c r="C38" s="82">
        <v>0.3505771946385513</v>
      </c>
      <c r="D38" s="82">
        <v>0.11396370700180654</v>
      </c>
      <c r="E38" s="82">
        <v>6.6728380063908626</v>
      </c>
      <c r="F38" s="82">
        <v>1.4913374850676546</v>
      </c>
      <c r="G38" s="82">
        <v>0.16135274632850616</v>
      </c>
      <c r="J38" s="26" t="s">
        <v>31</v>
      </c>
      <c r="K38" s="22" t="str">
        <f>CONCATENATE(J38,טנדר!C$11)</f>
        <v>BEN</v>
      </c>
      <c r="L38" s="22">
        <f>IFERROR(VLOOKUP(K38,$A$3:$G$45,$L$16,FALSE)*(טנדר!$H$11*0.001),0)</f>
        <v>0</v>
      </c>
      <c r="M38" s="22" t="s">
        <v>31</v>
      </c>
      <c r="N38" s="22" t="str">
        <f>CONCATENATE(M38,טנדר!C$12)</f>
        <v>BEN</v>
      </c>
      <c r="O38" s="25">
        <f>IFERROR(VLOOKUP(N38,$A$3:$G$45,$L$17,FALSE)*(טנדר!$H$12*0.001),0)</f>
        <v>0</v>
      </c>
    </row>
    <row r="39" spans="1:15" x14ac:dyDescent="0.2">
      <c r="A39" s="42" t="s">
        <v>78</v>
      </c>
      <c r="B39" s="80">
        <v>2E-3</v>
      </c>
      <c r="C39" s="80">
        <v>7.1844350753339531E-2</v>
      </c>
      <c r="D39" s="80">
        <v>2.099999925121665E-3</v>
      </c>
      <c r="E39" s="80">
        <v>2E-3</v>
      </c>
      <c r="F39" s="80">
        <v>7.2792549151403624E-2</v>
      </c>
      <c r="G39" s="80">
        <v>2.099999925121665E-3</v>
      </c>
      <c r="J39" s="26" t="s">
        <v>3</v>
      </c>
      <c r="K39" s="22" t="str">
        <f>CONCATENATE(J39,טנדר!C$11)</f>
        <v>CO2</v>
      </c>
      <c r="L39" s="22">
        <f>IFERROR(VLOOKUP(K39,$A$3:$G$45,$L$16,FALSE)*(טנדר!$H$11*0.001),0)</f>
        <v>0</v>
      </c>
      <c r="M39" s="22" t="s">
        <v>3</v>
      </c>
      <c r="N39" s="22" t="str">
        <f>CONCATENATE(M39,טנדר!C$12)</f>
        <v>CO2</v>
      </c>
      <c r="O39" s="25">
        <f>IFERROR(VLOOKUP(N39,$A$3:$G$45,$L$17,FALSE)*(טנדר!$H$12*0.001),0)</f>
        <v>0</v>
      </c>
    </row>
    <row r="40" spans="1:15" x14ac:dyDescent="0.2">
      <c r="A40" s="47" t="s">
        <v>79</v>
      </c>
      <c r="B40" s="80">
        <v>2E-3</v>
      </c>
      <c r="C40" s="80">
        <v>6.1829134617794858E-2</v>
      </c>
      <c r="D40" s="80">
        <v>2.099999925121665E-3</v>
      </c>
      <c r="E40" s="80">
        <v>2E-3</v>
      </c>
      <c r="F40" s="80">
        <v>7.1412137204318382E-2</v>
      </c>
      <c r="G40" s="80">
        <v>2.099999925121665E-3</v>
      </c>
      <c r="J40" s="26" t="s">
        <v>2</v>
      </c>
      <c r="K40" s="22" t="str">
        <f>CONCATENATE(J40,טנדר!C$11)</f>
        <v>CO</v>
      </c>
      <c r="L40" s="22">
        <f>IFERROR(VLOOKUP(K40,$A$3:$G$45,$L$16,FALSE)*(טנדר!$H$11*0.001),0)</f>
        <v>0</v>
      </c>
      <c r="M40" s="22" t="s">
        <v>2</v>
      </c>
      <c r="N40" s="22" t="str">
        <f>CONCATENATE(M40,טנדר!C$12)</f>
        <v>CO</v>
      </c>
      <c r="O40" s="25">
        <f>IFERROR(VLOOKUP(N40,$A$3:$G$45,$L$17,FALSE)*(טנדר!$H$12*0.001),0)</f>
        <v>0</v>
      </c>
    </row>
    <row r="41" spans="1:15" x14ac:dyDescent="0.2">
      <c r="A41" s="47" t="s">
        <v>80</v>
      </c>
      <c r="B41" s="80">
        <v>1E-3</v>
      </c>
      <c r="C41" s="80">
        <v>2.5893989841478005E-2</v>
      </c>
      <c r="D41" s="80"/>
      <c r="E41" s="80">
        <v>1E-3</v>
      </c>
      <c r="F41" s="80">
        <v>2.5498625287306224E-2</v>
      </c>
      <c r="G41" s="80"/>
      <c r="J41" s="26" t="s">
        <v>4</v>
      </c>
      <c r="K41" s="22" t="str">
        <f>CONCATENATE(J41,טנדר!C$11)</f>
        <v>HC</v>
      </c>
      <c r="L41" s="22">
        <f>IFERROR(VLOOKUP(K41,$A$3:$G$45,$L$16,FALSE)*(טנדר!$H$11*0.001),0)</f>
        <v>0</v>
      </c>
      <c r="M41" s="22" t="s">
        <v>4</v>
      </c>
      <c r="N41" s="22" t="str">
        <f>CONCATENATE(M41,טנדר!C$12)</f>
        <v>HC</v>
      </c>
      <c r="O41" s="25">
        <f>IFERROR(VLOOKUP(N41,$A$3:$G$45,$L$17,FALSE)*(טנדר!$H$12*0.001),0)</f>
        <v>0</v>
      </c>
    </row>
    <row r="42" spans="1:15" x14ac:dyDescent="0.2">
      <c r="A42" s="47" t="s">
        <v>81</v>
      </c>
      <c r="B42" s="80">
        <v>9.999999999999998E-4</v>
      </c>
      <c r="C42" s="80">
        <v>1.2761806810775012E-2</v>
      </c>
      <c r="D42" s="80">
        <v>9.9900003988295794E-4</v>
      </c>
      <c r="E42" s="80">
        <v>9.999999999999998E-4</v>
      </c>
      <c r="F42" s="80">
        <v>1.2031260869455766E-2</v>
      </c>
      <c r="G42" s="80">
        <v>9.9900003988295794E-4</v>
      </c>
      <c r="J42" s="26" t="s">
        <v>30</v>
      </c>
      <c r="K42" s="22" t="str">
        <f>CONCATENATE(J42,טנדר!C$11)</f>
        <v>NOX</v>
      </c>
      <c r="L42" s="22">
        <f>IFERROR(VLOOKUP(K42,$A$3:$G$45,$L$16,FALSE)*(טנדר!$H$11*0.001),0)</f>
        <v>0</v>
      </c>
      <c r="M42" s="22" t="s">
        <v>30</v>
      </c>
      <c r="N42" s="22" t="str">
        <f>CONCATENATE(M42,טנדר!C$12)</f>
        <v>NOX</v>
      </c>
      <c r="O42" s="25">
        <f>IFERROR(VLOOKUP(N42,$A$3:$G$45,$L$17,FALSE)*(טנדר!$H$12*0.001),0)</f>
        <v>0</v>
      </c>
    </row>
    <row r="43" spans="1:15" x14ac:dyDescent="0.2">
      <c r="A43" s="47" t="s">
        <v>82</v>
      </c>
      <c r="B43" s="80">
        <v>9.999999999999998E-4</v>
      </c>
      <c r="C43" s="80">
        <v>1.2761806810775012E-2</v>
      </c>
      <c r="D43" s="80">
        <v>9.9900003988295794E-4</v>
      </c>
      <c r="E43" s="80">
        <v>9.999999999999998E-4</v>
      </c>
      <c r="F43" s="80">
        <v>1.2031260869455766E-2</v>
      </c>
      <c r="G43" s="80">
        <v>9.9900003988295794E-4</v>
      </c>
      <c r="J43" s="26" t="s">
        <v>5</v>
      </c>
      <c r="K43" s="22" t="str">
        <f>CONCATENATE(J43,טנדר!C$11)</f>
        <v>PM</v>
      </c>
      <c r="L43" s="22">
        <f>IFERROR(VLOOKUP(K43,$A$3:$G$45,$L$16,FALSE)*(טנדר!$H$11*0.001),0)</f>
        <v>0</v>
      </c>
      <c r="M43" s="22" t="s">
        <v>5</v>
      </c>
      <c r="N43" s="22" t="str">
        <f>CONCATENATE(M43,טנדר!C$12)</f>
        <v>PM</v>
      </c>
      <c r="O43" s="25">
        <f>IFERROR(VLOOKUP(N43,$A$3:$G$45,$L$17,FALSE)*(טנדר!$H$12*0.001),0)</f>
        <v>0</v>
      </c>
    </row>
    <row r="44" spans="1:15" x14ac:dyDescent="0.2">
      <c r="A44" s="47" t="s">
        <v>83</v>
      </c>
      <c r="B44" s="48">
        <v>0</v>
      </c>
      <c r="C44" s="48">
        <v>0</v>
      </c>
      <c r="D44" s="48">
        <v>0</v>
      </c>
      <c r="E44" s="48">
        <v>0</v>
      </c>
      <c r="F44" s="48">
        <v>0</v>
      </c>
      <c r="G44" s="49">
        <v>0</v>
      </c>
      <c r="J44" s="26"/>
      <c r="K44" s="22"/>
      <c r="L44" s="22"/>
      <c r="M44" s="22"/>
      <c r="N44" s="22"/>
      <c r="O44" s="25"/>
    </row>
    <row r="45" spans="1:15" ht="15.75" thickBot="1" x14ac:dyDescent="0.3">
      <c r="A45" s="50" t="s">
        <v>77</v>
      </c>
      <c r="B45" s="80">
        <v>2E-3</v>
      </c>
      <c r="C45" s="80">
        <v>7.1422887417992048E-2</v>
      </c>
      <c r="D45" s="80">
        <v>2.099999925121665E-3</v>
      </c>
      <c r="E45" s="80">
        <v>2E-3</v>
      </c>
      <c r="F45" s="80">
        <v>7.8349698748492069E-2</v>
      </c>
      <c r="G45" s="80">
        <v>2.099999925121665E-3</v>
      </c>
      <c r="J45" s="96" t="s">
        <v>151</v>
      </c>
      <c r="K45" s="22"/>
      <c r="L45" s="22"/>
      <c r="M45" s="36" t="s">
        <v>152</v>
      </c>
      <c r="N45" s="22"/>
      <c r="O45" s="25"/>
    </row>
    <row r="46" spans="1:15" x14ac:dyDescent="0.2">
      <c r="J46" s="26" t="s">
        <v>60</v>
      </c>
      <c r="K46" s="22" t="s">
        <v>61</v>
      </c>
      <c r="L46" s="22" t="s">
        <v>272</v>
      </c>
      <c r="M46" s="22" t="s">
        <v>60</v>
      </c>
      <c r="N46" s="22" t="s">
        <v>61</v>
      </c>
      <c r="O46" s="25" t="s">
        <v>272</v>
      </c>
    </row>
    <row r="47" spans="1:15" x14ac:dyDescent="0.2">
      <c r="J47" s="26" t="s">
        <v>31</v>
      </c>
      <c r="K47" s="22" t="str">
        <f>CONCATENATE(J47,טנדר!C$13)</f>
        <v>BEN</v>
      </c>
      <c r="L47" s="22">
        <f>IFERROR(VLOOKUP(K47,$A$3:$G$45,$L$18,FALSE)*(טנדר!$H$13*0.001),0)</f>
        <v>0</v>
      </c>
      <c r="M47" s="22" t="s">
        <v>31</v>
      </c>
      <c r="N47" s="22" t="str">
        <f>CONCATENATE(M47,טנדר!C$14)</f>
        <v>BEN</v>
      </c>
      <c r="O47" s="25">
        <f>IFERROR(VLOOKUP(N47,$A$3:$G$45,$L$19,FALSE)*(טנדר!$H$14*0.001),0)</f>
        <v>0</v>
      </c>
    </row>
    <row r="48" spans="1:15" x14ac:dyDescent="0.2">
      <c r="J48" s="26" t="s">
        <v>3</v>
      </c>
      <c r="K48" s="22" t="str">
        <f>CONCATENATE(J48,טנדר!C$13)</f>
        <v>CO2</v>
      </c>
      <c r="L48" s="22">
        <f>IFERROR(VLOOKUP(K48,$A$3:$G$45,$L$18,FALSE)*(טנדר!$H$13*0.001),0)</f>
        <v>0</v>
      </c>
      <c r="M48" s="22" t="s">
        <v>3</v>
      </c>
      <c r="N48" s="22" t="str">
        <f>CONCATENATE(M48,טנדר!C$14)</f>
        <v>CO2</v>
      </c>
      <c r="O48" s="25">
        <f>IFERROR(VLOOKUP(N48,$A$3:$G$45,$L$19,FALSE)*(טנדר!$H$14*0.001),0)</f>
        <v>0</v>
      </c>
    </row>
    <row r="49" spans="1:15" x14ac:dyDescent="0.2">
      <c r="J49" s="26" t="s">
        <v>2</v>
      </c>
      <c r="K49" s="22" t="str">
        <f>CONCATENATE(J49,טנדר!C$13)</f>
        <v>CO</v>
      </c>
      <c r="L49" s="22">
        <f>IFERROR(VLOOKUP(K49,$A$3:$G$45,$L$18,FALSE)*(טנדר!$H$13*0.001),0)</f>
        <v>0</v>
      </c>
      <c r="M49" s="22" t="s">
        <v>2</v>
      </c>
      <c r="N49" s="22" t="str">
        <f>CONCATENATE(M49,טנדר!C$14)</f>
        <v>CO</v>
      </c>
      <c r="O49" s="25">
        <f>IFERROR(VLOOKUP(N49,$A$3:$G$45,$L$19,FALSE)*(טנדר!$H$14*0.001),0)</f>
        <v>0</v>
      </c>
    </row>
    <row r="50" spans="1:15" x14ac:dyDescent="0.2">
      <c r="J50" s="26" t="s">
        <v>4</v>
      </c>
      <c r="K50" s="22" t="str">
        <f>CONCATENATE(J50,טנדר!C$13)</f>
        <v>HC</v>
      </c>
      <c r="L50" s="22">
        <f>IFERROR(VLOOKUP(K50,$A$3:$G$45,$L$18,FALSE)*(טנדר!$H$13*0.001),0)</f>
        <v>0</v>
      </c>
      <c r="M50" s="22" t="s">
        <v>4</v>
      </c>
      <c r="N50" s="22" t="str">
        <f>CONCATENATE(M50,טנדר!C$14)</f>
        <v>HC</v>
      </c>
      <c r="O50" s="25">
        <f>IFERROR(VLOOKUP(N50,$A$3:$G$45,$L$19,FALSE)*(טנדר!$H$14*0.001),0)</f>
        <v>0</v>
      </c>
    </row>
    <row r="51" spans="1:15" x14ac:dyDescent="0.2">
      <c r="J51" s="26" t="s">
        <v>30</v>
      </c>
      <c r="K51" s="22" t="str">
        <f>CONCATENATE(J51,טנדר!C$13)</f>
        <v>NOX</v>
      </c>
      <c r="L51" s="22">
        <f>IFERROR(VLOOKUP(K51,$A$3:$G$45,$L$18,FALSE)*(טנדר!$H$13*0.001),0)</f>
        <v>0</v>
      </c>
      <c r="M51" s="22" t="s">
        <v>30</v>
      </c>
      <c r="N51" s="22" t="str">
        <f>CONCATENATE(M51,טנדר!C$14)</f>
        <v>NOX</v>
      </c>
      <c r="O51" s="25">
        <f>IFERROR(VLOOKUP(N51,$A$3:$G$45,$L$19,FALSE)*(טנדר!$H$14*0.001),0)</f>
        <v>0</v>
      </c>
    </row>
    <row r="52" spans="1:15" x14ac:dyDescent="0.2">
      <c r="J52" s="26" t="s">
        <v>5</v>
      </c>
      <c r="K52" s="22" t="str">
        <f>CONCATENATE(J52,טנדר!C$13)</f>
        <v>PM</v>
      </c>
      <c r="L52" s="22">
        <f>IFERROR(VLOOKUP(K52,$A$3:$G$45,$L$18,FALSE)*(טנדר!$H$13*0.001),0)</f>
        <v>0</v>
      </c>
      <c r="M52" s="22" t="s">
        <v>5</v>
      </c>
      <c r="N52" s="22" t="str">
        <f>CONCATENATE(M52,טנדר!C$14)</f>
        <v>PM</v>
      </c>
      <c r="O52" s="25">
        <f>IFERROR(VLOOKUP(N52,$A$3:$G$45,$L$19,FALSE)*(טנדר!$H$14*0.001),0)</f>
        <v>0</v>
      </c>
    </row>
    <row r="53" spans="1:15" x14ac:dyDescent="0.2">
      <c r="J53" s="26"/>
      <c r="K53" s="22"/>
      <c r="L53" s="22"/>
      <c r="M53" s="22"/>
      <c r="N53" s="22"/>
      <c r="O53" s="25"/>
    </row>
    <row r="54" spans="1:15" ht="15" x14ac:dyDescent="0.25">
      <c r="J54" s="96" t="s">
        <v>154</v>
      </c>
      <c r="K54" s="22"/>
      <c r="L54" s="22"/>
      <c r="M54" s="36" t="s">
        <v>153</v>
      </c>
      <c r="N54" s="22"/>
      <c r="O54" s="25"/>
    </row>
    <row r="55" spans="1:15" x14ac:dyDescent="0.2">
      <c r="J55" s="26" t="s">
        <v>60</v>
      </c>
      <c r="K55" s="22" t="s">
        <v>61</v>
      </c>
      <c r="L55" s="22" t="s">
        <v>272</v>
      </c>
      <c r="M55" s="22" t="s">
        <v>60</v>
      </c>
      <c r="N55" s="22" t="s">
        <v>61</v>
      </c>
      <c r="O55" s="25" t="s">
        <v>272</v>
      </c>
    </row>
    <row r="56" spans="1:15" x14ac:dyDescent="0.2">
      <c r="J56" s="26" t="s">
        <v>31</v>
      </c>
      <c r="K56" s="22" t="str">
        <f>CONCATENATE(J56,טנדר!C$15)</f>
        <v>BEN</v>
      </c>
      <c r="L56" s="22">
        <f>IFERROR(VLOOKUP(K56,$A$3:$G$45,$L$20,FALSE)*(טנדר!$H$15*0.001),0)</f>
        <v>0</v>
      </c>
      <c r="M56" s="22" t="s">
        <v>31</v>
      </c>
      <c r="N56" s="22" t="str">
        <f>CONCATENATE(M56,טנדר!C$16)</f>
        <v>BEN</v>
      </c>
      <c r="O56" s="25">
        <f>IFERROR(VLOOKUP(N56,$A$3:$G$45,$L$21,FALSE)*(טנדר!$H$16*0.001),0)</f>
        <v>0</v>
      </c>
    </row>
    <row r="57" spans="1:15" x14ac:dyDescent="0.2">
      <c r="A57" s="29" t="s">
        <v>76</v>
      </c>
      <c r="B57" s="29" t="s">
        <v>15</v>
      </c>
      <c r="C57" s="29" t="s">
        <v>57</v>
      </c>
      <c r="J57" s="26" t="s">
        <v>3</v>
      </c>
      <c r="K57" s="22" t="str">
        <f>CONCATENATE(J57,טנדר!C$15)</f>
        <v>CO2</v>
      </c>
      <c r="L57" s="22">
        <f>IFERROR(VLOOKUP(K57,$A$3:$G$45,$L$20,FALSE)*(טנדר!$H$15*0.001),0)</f>
        <v>0</v>
      </c>
      <c r="M57" s="22" t="s">
        <v>3</v>
      </c>
      <c r="N57" s="22" t="str">
        <f>CONCATENATE(M57,טנדר!C$16)</f>
        <v>CO2</v>
      </c>
      <c r="O57" s="25">
        <f>IFERROR(VLOOKUP(N57,$A$3:$G$45,$L$21,FALSE)*(טנדר!$H$16*0.001),0)</f>
        <v>0</v>
      </c>
    </row>
    <row r="58" spans="1:15" x14ac:dyDescent="0.2">
      <c r="A58" s="83" t="s">
        <v>32</v>
      </c>
      <c r="B58" s="86" t="s">
        <v>267</v>
      </c>
      <c r="C58" s="83">
        <v>50</v>
      </c>
      <c r="J58" s="26" t="s">
        <v>2</v>
      </c>
      <c r="K58" s="22" t="str">
        <f>CONCATENATE(J58,טנדר!C$15)</f>
        <v>CO</v>
      </c>
      <c r="L58" s="22">
        <f>IFERROR(VLOOKUP(K58,$A$3:$G$45,$L$20,FALSE)*(טנדר!$H$15*0.001),0)</f>
        <v>0</v>
      </c>
      <c r="M58" s="22" t="s">
        <v>2</v>
      </c>
      <c r="N58" s="22" t="str">
        <f>CONCATENATE(M58,טנדר!C$16)</f>
        <v>CO</v>
      </c>
      <c r="O58" s="25">
        <f>IFERROR(VLOOKUP(N58,$A$3:$G$45,$L$21,FALSE)*(טנדר!$H$16*0.001),0)</f>
        <v>0</v>
      </c>
    </row>
    <row r="59" spans="1:15" x14ac:dyDescent="0.2">
      <c r="A59" s="29" t="s">
        <v>17</v>
      </c>
      <c r="B59" s="86" t="s">
        <v>268</v>
      </c>
      <c r="C59" s="83">
        <v>90</v>
      </c>
      <c r="J59" s="26" t="s">
        <v>4</v>
      </c>
      <c r="K59" s="22" t="str">
        <f>CONCATENATE(J59,טנדר!C$15)</f>
        <v>HC</v>
      </c>
      <c r="L59" s="22">
        <f>IFERROR(VLOOKUP(K59,$A$3:$G$45,$L$20,FALSE)*(טנדר!$H$15*0.001),0)</f>
        <v>0</v>
      </c>
      <c r="M59" s="22" t="s">
        <v>4</v>
      </c>
      <c r="N59" s="22" t="str">
        <f>CONCATENATE(M59,טנדר!C$16)</f>
        <v>HC</v>
      </c>
      <c r="O59" s="25">
        <f>IFERROR(VLOOKUP(N59,$A$3:$G$45,$L$21,FALSE)*(טנדר!$H$16*0.001),0)</f>
        <v>0</v>
      </c>
    </row>
    <row r="60" spans="1:15" x14ac:dyDescent="0.2">
      <c r="A60" s="29" t="s">
        <v>18</v>
      </c>
      <c r="B60" s="31" t="s">
        <v>269</v>
      </c>
      <c r="C60" s="29"/>
      <c r="J60" s="26" t="s">
        <v>30</v>
      </c>
      <c r="K60" s="22" t="str">
        <f>CONCATENATE(J60,טנדר!C$15)</f>
        <v>NOX</v>
      </c>
      <c r="L60" s="22">
        <f>IFERROR(VLOOKUP(K60,$A$3:$G$45,$L$20,FALSE)*(טנדר!$H$15*0.001),0)</f>
        <v>0</v>
      </c>
      <c r="M60" s="22" t="s">
        <v>30</v>
      </c>
      <c r="N60" s="22" t="str">
        <f>CONCATENATE(M60,טנדר!C$16)</f>
        <v>NOX</v>
      </c>
      <c r="O60" s="25">
        <f>IFERROR(VLOOKUP(N60,$A$3:$G$45,$L$21,FALSE)*(טנדר!$H$16*0.001),0)</f>
        <v>0</v>
      </c>
    </row>
    <row r="61" spans="1:15" x14ac:dyDescent="0.2">
      <c r="A61" s="29" t="s">
        <v>19</v>
      </c>
      <c r="B61" s="29"/>
      <c r="C61" s="29"/>
      <c r="J61" s="26" t="s">
        <v>5</v>
      </c>
      <c r="K61" s="22" t="str">
        <f>CONCATENATE(J61,טנדר!C$15)</f>
        <v>PM</v>
      </c>
      <c r="L61" s="22">
        <f>IFERROR(VLOOKUP(K61,$A$3:$G$45,$L$20,FALSE)*(טנדר!$H$15*0.001),0)</f>
        <v>0</v>
      </c>
      <c r="M61" s="22" t="s">
        <v>5</v>
      </c>
      <c r="N61" s="22" t="str">
        <f>CONCATENATE(M61,טנדר!C$16)</f>
        <v>PM</v>
      </c>
      <c r="O61" s="25">
        <f>IFERROR(VLOOKUP(N61,$A$3:$G$45,$L$21,FALSE)*(טנדר!$H$16*0.001),0)</f>
        <v>0</v>
      </c>
    </row>
    <row r="62" spans="1:15" x14ac:dyDescent="0.2">
      <c r="A62" s="29" t="s">
        <v>20</v>
      </c>
      <c r="B62" s="29"/>
      <c r="C62" s="29"/>
      <c r="J62" s="26"/>
      <c r="K62" s="22"/>
      <c r="L62" s="22"/>
      <c r="M62" s="22"/>
      <c r="N62" s="22"/>
      <c r="O62" s="25"/>
    </row>
    <row r="63" spans="1:15" ht="15" x14ac:dyDescent="0.25">
      <c r="A63" s="29" t="s">
        <v>21</v>
      </c>
      <c r="J63" s="96" t="s">
        <v>155</v>
      </c>
      <c r="K63" s="22"/>
      <c r="L63" s="22"/>
      <c r="M63" s="36" t="s">
        <v>156</v>
      </c>
      <c r="N63" s="22"/>
      <c r="O63" s="25"/>
    </row>
    <row r="64" spans="1:15" x14ac:dyDescent="0.2">
      <c r="A64" s="29" t="s">
        <v>34</v>
      </c>
      <c r="J64" s="26" t="s">
        <v>60</v>
      </c>
      <c r="K64" s="22" t="s">
        <v>61</v>
      </c>
      <c r="L64" s="22" t="s">
        <v>272</v>
      </c>
      <c r="M64" s="22" t="s">
        <v>60</v>
      </c>
      <c r="N64" s="22" t="s">
        <v>61</v>
      </c>
      <c r="O64" s="25" t="s">
        <v>272</v>
      </c>
    </row>
    <row r="65" spans="10:15" s="28" customFormat="1" x14ac:dyDescent="0.2">
      <c r="J65" s="26" t="s">
        <v>31</v>
      </c>
      <c r="K65" s="22" t="str">
        <f>CONCATENATE(J65,טנדר!C$17)</f>
        <v>BEN</v>
      </c>
      <c r="L65" s="22">
        <f>IFERROR(VLOOKUP(K65,$A$3:$G$45,$L$22,FALSE)*(טנדר!$H$17*0.001),0)</f>
        <v>0</v>
      </c>
      <c r="M65" s="22" t="s">
        <v>31</v>
      </c>
      <c r="N65" s="22" t="str">
        <f>CONCATENATE(M65,טנדר!C$18)</f>
        <v>BEN</v>
      </c>
      <c r="O65" s="25">
        <f>IFERROR(VLOOKUP(N65,$A$3:$G$45,$L$23,FALSE)*(טנדר!$H$18*0.001),0)</f>
        <v>0</v>
      </c>
    </row>
    <row r="66" spans="10:15" s="28" customFormat="1" x14ac:dyDescent="0.2">
      <c r="J66" s="26" t="s">
        <v>3</v>
      </c>
      <c r="K66" s="22" t="str">
        <f>CONCATENATE(J66,טנדר!C$17)</f>
        <v>CO2</v>
      </c>
      <c r="L66" s="22">
        <f>IFERROR(VLOOKUP(K66,$A$3:$G$45,$L$22,FALSE)*(טנדר!$H$17*0.001),0)</f>
        <v>0</v>
      </c>
      <c r="M66" s="22" t="s">
        <v>3</v>
      </c>
      <c r="N66" s="22" t="str">
        <f>CONCATENATE(M66,טנדר!C$18)</f>
        <v>CO2</v>
      </c>
      <c r="O66" s="25">
        <f>IFERROR(VLOOKUP(N66,$A$3:$G$45,$L$23,FALSE)*(טנדר!$H$18*0.001),0)</f>
        <v>0</v>
      </c>
    </row>
    <row r="67" spans="10:15" s="28" customFormat="1" x14ac:dyDescent="0.2">
      <c r="J67" s="26" t="s">
        <v>2</v>
      </c>
      <c r="K67" s="22" t="str">
        <f>CONCATENATE(J67,טנדר!C$17)</f>
        <v>CO</v>
      </c>
      <c r="L67" s="22">
        <f>IFERROR(VLOOKUP(K67,$A$3:$G$45,$L$22,FALSE)*(טנדר!$H$17*0.001),0)</f>
        <v>0</v>
      </c>
      <c r="M67" s="22" t="s">
        <v>2</v>
      </c>
      <c r="N67" s="22" t="str">
        <f>CONCATENATE(M67,טנדר!C$18)</f>
        <v>CO</v>
      </c>
      <c r="O67" s="25">
        <f>IFERROR(VLOOKUP(N67,$A$3:$G$45,$L$23,FALSE)*(טנדר!$H$18*0.001),0)</f>
        <v>0</v>
      </c>
    </row>
    <row r="68" spans="10:15" s="28" customFormat="1" x14ac:dyDescent="0.2">
      <c r="J68" s="26" t="s">
        <v>4</v>
      </c>
      <c r="K68" s="22" t="str">
        <f>CONCATENATE(J68,טנדר!C$17)</f>
        <v>HC</v>
      </c>
      <c r="L68" s="22">
        <f>IFERROR(VLOOKUP(K68,$A$3:$G$45,$L$22,FALSE)*(טנדר!$H$17*0.001),0)</f>
        <v>0</v>
      </c>
      <c r="M68" s="22" t="s">
        <v>4</v>
      </c>
      <c r="N68" s="22" t="str">
        <f>CONCATENATE(M68,טנדר!C$18)</f>
        <v>HC</v>
      </c>
      <c r="O68" s="25">
        <f>IFERROR(VLOOKUP(N68,$A$3:$G$45,$L$23,FALSE)*(טנדר!$H$18*0.001),0)</f>
        <v>0</v>
      </c>
    </row>
    <row r="69" spans="10:15" s="28" customFormat="1" x14ac:dyDescent="0.2">
      <c r="J69" s="26" t="s">
        <v>30</v>
      </c>
      <c r="K69" s="22" t="str">
        <f>CONCATENATE(J69,טנדר!C$17)</f>
        <v>NOX</v>
      </c>
      <c r="L69" s="22">
        <f>IFERROR(VLOOKUP(K69,$A$3:$G$45,$L$22,FALSE)*(טנדר!$H$17*0.001),0)</f>
        <v>0</v>
      </c>
      <c r="M69" s="22" t="s">
        <v>30</v>
      </c>
      <c r="N69" s="22" t="str">
        <f>CONCATENATE(M69,טנדר!C$18)</f>
        <v>NOX</v>
      </c>
      <c r="O69" s="25">
        <f>IFERROR(VLOOKUP(N69,$A$3:$G$45,$L$23,FALSE)*(טנדר!$H$18*0.001),0)</f>
        <v>0</v>
      </c>
    </row>
    <row r="70" spans="10:15" s="28" customFormat="1" ht="15" thickBot="1" x14ac:dyDescent="0.25">
      <c r="J70" s="35" t="s">
        <v>5</v>
      </c>
      <c r="K70" s="93" t="str">
        <f>CONCATENATE(J70,טנדר!C$17)</f>
        <v>PM</v>
      </c>
      <c r="L70" s="22">
        <f>IFERROR(VLOOKUP(K70,$A$3:$G$45,$L$22,FALSE)*(טנדר!$H$17*0.001),0)</f>
        <v>0</v>
      </c>
      <c r="M70" s="93" t="s">
        <v>5</v>
      </c>
      <c r="N70" s="93" t="str">
        <f>CONCATENATE(M70,טנדר!C$18)</f>
        <v>PM</v>
      </c>
      <c r="O70" s="25">
        <f>IFERROR(VLOOKUP(N70,$A$3:$G$45,$L$23,FALSE)*(טנדר!$H$18*0.001),0)</f>
        <v>0</v>
      </c>
    </row>
    <row r="72" spans="10:15" ht="15" thickBot="1" x14ac:dyDescent="0.25"/>
    <row r="73" spans="10:15" s="28" customFormat="1" ht="15" x14ac:dyDescent="0.25">
      <c r="J73" s="173" t="s">
        <v>178</v>
      </c>
      <c r="K73" s="175"/>
    </row>
    <row r="74" spans="10:15" s="28" customFormat="1" x14ac:dyDescent="0.2">
      <c r="J74" s="26" t="s">
        <v>31</v>
      </c>
      <c r="K74" s="25">
        <f>L29+O29+L38+O38+L47+O47+L56+O56+L65+O65</f>
        <v>0</v>
      </c>
    </row>
    <row r="75" spans="10:15" s="28" customFormat="1" x14ac:dyDescent="0.2">
      <c r="J75" s="26" t="s">
        <v>3</v>
      </c>
      <c r="K75" s="25">
        <f>L30+O30+L39+O39+L48+O48+L57+O57+L66+O66</f>
        <v>0</v>
      </c>
    </row>
    <row r="76" spans="10:15" s="28" customFormat="1" x14ac:dyDescent="0.2">
      <c r="J76" s="26" t="s">
        <v>2</v>
      </c>
      <c r="K76" s="25">
        <f t="shared" ref="K76:K78" si="1">L31+O31+L40+O40+L49+O49+L58+O58+L67+O67</f>
        <v>0</v>
      </c>
    </row>
    <row r="77" spans="10:15" s="28" customFormat="1" x14ac:dyDescent="0.2">
      <c r="J77" s="26" t="s">
        <v>4</v>
      </c>
      <c r="K77" s="25">
        <f>L32+O32+L41+O41+L50+O50+L59+O59+L68+O68</f>
        <v>0</v>
      </c>
    </row>
    <row r="78" spans="10:15" s="28" customFormat="1" x14ac:dyDescent="0.2">
      <c r="J78" s="26" t="s">
        <v>30</v>
      </c>
      <c r="K78" s="25">
        <f t="shared" si="1"/>
        <v>0</v>
      </c>
    </row>
    <row r="79" spans="10:15" s="28" customFormat="1" ht="15" thickBot="1" x14ac:dyDescent="0.25">
      <c r="J79" s="35" t="s">
        <v>5</v>
      </c>
      <c r="K79" s="92">
        <f>L34+O34+L43+O43+L52+O52+L61+O61+L70+O70</f>
        <v>0</v>
      </c>
    </row>
  </sheetData>
  <mergeCells count="5">
    <mergeCell ref="A1:G1"/>
    <mergeCell ref="J26:O26"/>
    <mergeCell ref="J73:K73"/>
    <mergeCell ref="J3:K4"/>
    <mergeCell ref="J12:L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U18"/>
  <sheetViews>
    <sheetView showGridLines="0" rightToLeft="1" topLeftCell="A7" workbookViewId="0">
      <selection activeCell="C9" sqref="C9"/>
    </sheetView>
  </sheetViews>
  <sheetFormatPr defaultRowHeight="14.25" x14ac:dyDescent="0.2"/>
  <cols>
    <col min="1" max="4" width="9" style="1"/>
    <col min="5" max="5" width="9.875" style="1" customWidth="1"/>
    <col min="6" max="6" width="9" style="1"/>
    <col min="7" max="7" width="18.25" style="1" customWidth="1"/>
    <col min="8" max="16384" width="9" style="1"/>
  </cols>
  <sheetData>
    <row r="5" spans="2:21" ht="18" x14ac:dyDescent="0.25">
      <c r="B5" s="162" t="s">
        <v>26</v>
      </c>
      <c r="C5" s="162"/>
      <c r="D5" s="162"/>
      <c r="E5" s="162"/>
      <c r="F5" s="162"/>
      <c r="G5" s="162"/>
    </row>
    <row r="6" spans="2:21" ht="15" x14ac:dyDescent="0.2">
      <c r="B6" s="6"/>
      <c r="C6" s="6"/>
      <c r="D6" s="6"/>
      <c r="E6" s="6"/>
      <c r="F6" s="6"/>
      <c r="G6" s="6"/>
    </row>
    <row r="7" spans="2:21" ht="15" x14ac:dyDescent="0.2">
      <c r="B7" s="6"/>
      <c r="C7" s="6"/>
      <c r="D7" s="6"/>
      <c r="E7" s="6"/>
      <c r="F7" s="6"/>
      <c r="G7" s="6"/>
    </row>
    <row r="8" spans="2:21" s="18" customFormat="1" ht="141.75" customHeight="1" x14ac:dyDescent="0.2">
      <c r="B8" s="30" t="s">
        <v>37</v>
      </c>
      <c r="C8" s="30" t="s">
        <v>16</v>
      </c>
      <c r="D8" s="23" t="s">
        <v>15</v>
      </c>
      <c r="E8" s="23" t="s">
        <v>275</v>
      </c>
      <c r="F8" s="23" t="s">
        <v>13</v>
      </c>
      <c r="G8" s="23" t="s">
        <v>22</v>
      </c>
      <c r="H8" s="23" t="s">
        <v>23</v>
      </c>
      <c r="J8" s="24"/>
      <c r="K8" s="24"/>
      <c r="L8" s="24"/>
      <c r="M8" s="24"/>
      <c r="N8" s="24"/>
      <c r="O8" s="24"/>
      <c r="P8" s="24"/>
      <c r="Q8" s="24"/>
      <c r="R8" s="24"/>
      <c r="S8" s="24"/>
      <c r="T8" s="24"/>
      <c r="U8" s="24"/>
    </row>
    <row r="9" spans="2:21" s="18" customFormat="1" ht="15" x14ac:dyDescent="0.2">
      <c r="B9" s="21" t="s">
        <v>157</v>
      </c>
      <c r="C9" s="105"/>
      <c r="D9" s="105"/>
      <c r="E9" s="105"/>
      <c r="F9" s="105"/>
      <c r="G9" s="105"/>
      <c r="H9" s="21">
        <f>E9*G9</f>
        <v>0</v>
      </c>
      <c r="J9" s="24"/>
      <c r="K9" s="24"/>
      <c r="L9" s="24"/>
      <c r="M9" s="24"/>
      <c r="N9" s="24"/>
      <c r="O9" s="24"/>
      <c r="P9" s="24"/>
      <c r="Q9" s="24"/>
      <c r="R9" s="24"/>
      <c r="S9" s="24"/>
      <c r="T9" s="24"/>
      <c r="U9" s="24"/>
    </row>
    <row r="10" spans="2:21" s="18" customFormat="1" ht="15" x14ac:dyDescent="0.2">
      <c r="B10" s="21" t="s">
        <v>158</v>
      </c>
      <c r="C10" s="105"/>
      <c r="D10" s="105"/>
      <c r="E10" s="105"/>
      <c r="F10" s="105"/>
      <c r="G10" s="105"/>
      <c r="H10" s="21">
        <f t="shared" ref="H10:H18" si="0">E10*G10</f>
        <v>0</v>
      </c>
      <c r="J10" s="24"/>
      <c r="K10" s="24"/>
      <c r="L10" s="24"/>
      <c r="M10" s="24"/>
      <c r="N10" s="24"/>
      <c r="O10" s="24"/>
      <c r="P10" s="24"/>
      <c r="Q10" s="24"/>
      <c r="R10" s="24"/>
      <c r="S10" s="24"/>
      <c r="T10" s="24"/>
      <c r="U10" s="24"/>
    </row>
    <row r="11" spans="2:21" s="18" customFormat="1" ht="15" x14ac:dyDescent="0.2">
      <c r="B11" s="21" t="s">
        <v>159</v>
      </c>
      <c r="C11" s="105"/>
      <c r="D11" s="105"/>
      <c r="E11" s="105"/>
      <c r="F11" s="105"/>
      <c r="G11" s="105"/>
      <c r="H11" s="21">
        <f t="shared" si="0"/>
        <v>0</v>
      </c>
      <c r="J11" s="24"/>
      <c r="K11" s="24"/>
      <c r="L11" s="24"/>
      <c r="M11" s="24"/>
      <c r="N11" s="24"/>
      <c r="O11" s="24"/>
      <c r="P11" s="24"/>
      <c r="Q11" s="24"/>
      <c r="R11" s="24"/>
      <c r="S11" s="24"/>
      <c r="T11" s="24"/>
      <c r="U11" s="24"/>
    </row>
    <row r="12" spans="2:21" s="18" customFormat="1" ht="15" x14ac:dyDescent="0.2">
      <c r="B12" s="21" t="s">
        <v>160</v>
      </c>
      <c r="C12" s="105"/>
      <c r="D12" s="105"/>
      <c r="E12" s="105"/>
      <c r="F12" s="105"/>
      <c r="G12" s="105"/>
      <c r="H12" s="21">
        <f t="shared" si="0"/>
        <v>0</v>
      </c>
      <c r="J12" s="24"/>
      <c r="K12" s="24"/>
      <c r="L12" s="24"/>
      <c r="M12" s="24"/>
      <c r="N12" s="24"/>
      <c r="O12" s="24"/>
      <c r="P12" s="24"/>
      <c r="Q12" s="24"/>
      <c r="R12" s="24"/>
      <c r="S12" s="24"/>
      <c r="T12" s="24"/>
      <c r="U12" s="24"/>
    </row>
    <row r="13" spans="2:21" s="18" customFormat="1" ht="15" x14ac:dyDescent="0.2">
      <c r="B13" s="21" t="s">
        <v>161</v>
      </c>
      <c r="C13" s="105"/>
      <c r="D13" s="105"/>
      <c r="E13" s="105"/>
      <c r="F13" s="105"/>
      <c r="G13" s="105"/>
      <c r="H13" s="21">
        <f t="shared" si="0"/>
        <v>0</v>
      </c>
      <c r="J13" s="24"/>
      <c r="K13" s="24"/>
      <c r="L13" s="24"/>
      <c r="M13" s="24"/>
      <c r="N13" s="24"/>
      <c r="O13" s="24"/>
      <c r="P13" s="24"/>
      <c r="Q13" s="24"/>
      <c r="R13" s="24"/>
      <c r="S13" s="24"/>
      <c r="T13" s="24"/>
      <c r="U13" s="24"/>
    </row>
    <row r="14" spans="2:21" s="18" customFormat="1" ht="15" x14ac:dyDescent="0.2">
      <c r="B14" s="21" t="s">
        <v>162</v>
      </c>
      <c r="C14" s="105"/>
      <c r="D14" s="105"/>
      <c r="E14" s="105"/>
      <c r="F14" s="105"/>
      <c r="G14" s="105"/>
      <c r="H14" s="21">
        <f t="shared" si="0"/>
        <v>0</v>
      </c>
      <c r="J14" s="24"/>
      <c r="K14" s="24"/>
      <c r="L14" s="24"/>
      <c r="M14" s="24"/>
      <c r="N14" s="24"/>
      <c r="O14" s="24"/>
      <c r="P14" s="24"/>
      <c r="Q14" s="24"/>
      <c r="R14" s="24"/>
      <c r="S14" s="24"/>
      <c r="T14" s="24"/>
      <c r="U14" s="24"/>
    </row>
    <row r="15" spans="2:21" s="18" customFormat="1" ht="15" x14ac:dyDescent="0.2">
      <c r="B15" s="21" t="s">
        <v>163</v>
      </c>
      <c r="C15" s="105"/>
      <c r="D15" s="105"/>
      <c r="E15" s="105"/>
      <c r="F15" s="105"/>
      <c r="G15" s="105"/>
      <c r="H15" s="21">
        <f t="shared" si="0"/>
        <v>0</v>
      </c>
      <c r="J15" s="24"/>
      <c r="K15" s="24"/>
      <c r="L15" s="24"/>
      <c r="M15" s="24"/>
      <c r="N15" s="24"/>
      <c r="O15" s="24"/>
      <c r="P15" s="24"/>
      <c r="Q15" s="24"/>
      <c r="R15" s="24"/>
      <c r="S15" s="24"/>
      <c r="T15" s="24"/>
      <c r="U15" s="24"/>
    </row>
    <row r="16" spans="2:21" s="18" customFormat="1" ht="15" x14ac:dyDescent="0.2">
      <c r="B16" s="21" t="s">
        <v>164</v>
      </c>
      <c r="C16" s="105"/>
      <c r="D16" s="105"/>
      <c r="E16" s="105"/>
      <c r="F16" s="105"/>
      <c r="G16" s="105"/>
      <c r="H16" s="21">
        <f t="shared" si="0"/>
        <v>0</v>
      </c>
      <c r="J16" s="24"/>
      <c r="K16" s="24"/>
      <c r="L16" s="24"/>
      <c r="M16" s="24"/>
      <c r="N16" s="24"/>
      <c r="O16" s="24"/>
      <c r="P16" s="24"/>
      <c r="Q16" s="24"/>
      <c r="R16" s="24"/>
      <c r="S16" s="24"/>
      <c r="T16" s="24"/>
      <c r="U16" s="24"/>
    </row>
    <row r="17" spans="2:21" s="18" customFormat="1" ht="15" x14ac:dyDescent="0.2">
      <c r="B17" s="21" t="s">
        <v>165</v>
      </c>
      <c r="C17" s="105"/>
      <c r="D17" s="105"/>
      <c r="E17" s="105"/>
      <c r="F17" s="105"/>
      <c r="G17" s="105"/>
      <c r="H17" s="21">
        <f t="shared" si="0"/>
        <v>0</v>
      </c>
      <c r="J17" s="24"/>
      <c r="K17" s="24"/>
      <c r="L17" s="24"/>
      <c r="M17" s="24"/>
      <c r="N17" s="24"/>
      <c r="O17" s="24"/>
      <c r="P17" s="24"/>
      <c r="Q17" s="24"/>
      <c r="R17" s="24"/>
      <c r="S17" s="24"/>
      <c r="T17" s="24"/>
      <c r="U17" s="24"/>
    </row>
    <row r="18" spans="2:21" s="18" customFormat="1" ht="15" x14ac:dyDescent="0.2">
      <c r="B18" s="21" t="s">
        <v>166</v>
      </c>
      <c r="C18" s="105"/>
      <c r="D18" s="105"/>
      <c r="E18" s="105"/>
      <c r="F18" s="105"/>
      <c r="G18" s="105"/>
      <c r="H18" s="21">
        <f t="shared" si="0"/>
        <v>0</v>
      </c>
      <c r="J18" s="24"/>
      <c r="K18" s="24"/>
      <c r="L18" s="24"/>
      <c r="M18" s="24"/>
      <c r="N18" s="24"/>
      <c r="O18" s="24"/>
      <c r="P18" s="24"/>
      <c r="Q18" s="24"/>
      <c r="R18" s="24"/>
      <c r="S18" s="24"/>
      <c r="T18" s="24"/>
      <c r="U18" s="24"/>
    </row>
  </sheetData>
  <sheetProtection password="CC3D" sheet="1" objects="1" scenarios="1" selectLockedCells="1"/>
  <mergeCells count="1">
    <mergeCell ref="B5:G5"/>
  </mergeCells>
  <dataValidations count="1">
    <dataValidation type="whole" operator="greaterThan" allowBlank="1" showInputMessage="1" showErrorMessage="1" sqref="E9:E18 G9:G18">
      <formula1>0</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'רכב פרטי חישובים'!$A$58:$A$64</xm:f>
          </x14:formula1>
          <xm:sqref>C9:C18</xm:sqref>
        </x14:dataValidation>
        <x14:dataValidation type="list" allowBlank="1" showInputMessage="1" showErrorMessage="1">
          <x14:formula1>
            <xm:f>'רכב פרטי חישובים'!$C$58:$C$59</xm:f>
          </x14:formula1>
          <xm:sqref>F9:F18</xm:sqref>
        </x14:dataValidation>
        <x14:dataValidation type="list" allowBlank="1" showInputMessage="1" showErrorMessage="1">
          <x14:formula1>
            <xm:f>'מיניבוס חישובים'!$B$58:$B$60</xm:f>
          </x14:formula1>
          <xm:sqref>D9:D18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מסמך" ma:contentTypeID="0x010100911A51E16D11974C86BCF6CD5B28DBF7" ma:contentTypeVersion="1" ma:contentTypeDescription="צור מסמך חדש." ma:contentTypeScope="" ma:versionID="ce05db1fd143ad9eaae40a739ccf072e">
  <xsd:schema xmlns:xsd="http://www.w3.org/2001/XMLSchema" xmlns:xs="http://www.w3.org/2001/XMLSchema" xmlns:p="http://schemas.microsoft.com/office/2006/metadata/properties" xmlns:ns1="http://schemas.microsoft.com/sharepoint/v3" targetNamespace="http://schemas.microsoft.com/office/2006/metadata/properties" ma:root="true" ma:fieldsID="a7d9a4f930959049207f15a5cd620021"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מתזמן תאריך התחלה" ma:internalName="PublishingStartDate">
      <xsd:simpleType>
        <xsd:restriction base="dms:Unknown"/>
      </xsd:simpleType>
    </xsd:element>
    <xsd:element name="PublishingExpirationDate" ma:index="9" nillable="true" ma:displayName="מתזמן תאריך סיום"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סוג תוכן"/>
        <xsd:element ref="dc:title" minOccurs="0" maxOccurs="1" ma:index="4" ma:displayName="כותרת"/>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1A0BEFDB-4876-424E-A5B4-5EDB04931446}"/>
</file>

<file path=customXml/itemProps2.xml><?xml version="1.0" encoding="utf-8"?>
<ds:datastoreItem xmlns:ds="http://schemas.openxmlformats.org/officeDocument/2006/customXml" ds:itemID="{C384DE21-4BA9-4871-B2E1-3161F0076385}"/>
</file>

<file path=customXml/itemProps3.xml><?xml version="1.0" encoding="utf-8"?>
<ds:datastoreItem xmlns:ds="http://schemas.openxmlformats.org/officeDocument/2006/customXml" ds:itemID="{54C89743-177E-47CF-ABF5-D64BC09A7A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16</vt:i4>
      </vt:variant>
      <vt:variant>
        <vt:lpstr>טווחים בעלי שם</vt:lpstr>
      </vt:variant>
      <vt:variant>
        <vt:i4>1</vt:i4>
      </vt:variant>
    </vt:vector>
  </HeadingPairs>
  <TitlesOfParts>
    <vt:vector size="17" baseType="lpstr">
      <vt:lpstr>הוראות</vt:lpstr>
      <vt:lpstr>סה"כ פליטות לאוויר</vt:lpstr>
      <vt:lpstr>רכבים פרטיים</vt:lpstr>
      <vt:lpstr>רכב פרטי חישובים</vt:lpstr>
      <vt:lpstr>מוניות</vt:lpstr>
      <vt:lpstr>מוניות חישובים</vt:lpstr>
      <vt:lpstr>טנדר</vt:lpstr>
      <vt:lpstr>טנדר חישובים</vt:lpstr>
      <vt:lpstr>מיניבוס</vt:lpstr>
      <vt:lpstr>מיניבוס חישובים</vt:lpstr>
      <vt:lpstr>משאיות</vt:lpstr>
      <vt:lpstr>משאיות חישובים</vt:lpstr>
      <vt:lpstr>אוטובוסים</vt:lpstr>
      <vt:lpstr>אוטובוסים חישובים</vt:lpstr>
      <vt:lpstr>אופנוע</vt:lpstr>
      <vt:lpstr>אופנוע חישובים</vt:lpstr>
      <vt:lpstr>הוראות!WPrint_Area_W</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מחשבון עזר לחישוב פליטות מזהמי אוויר מציי רכב, דצמבר 2014</dc:title>
  <dc:creator>karina</dc:creator>
  <cp:lastModifiedBy>אורי שלהב</cp:lastModifiedBy>
  <cp:lastPrinted>2014-10-05T08:24:01Z</cp:lastPrinted>
  <dcterms:created xsi:type="dcterms:W3CDTF">2014-09-22T06:11:59Z</dcterms:created>
  <dcterms:modified xsi:type="dcterms:W3CDTF">2014-12-04T07:17:17Z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0x010100911A51E16D11974C86BCF6CD5B28DBF7</vt:lpwstr>
  </property>
</Properties>
</file>