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05" yWindow="-90" windowWidth="15255" windowHeight="8160" tabRatio="761"/>
  </bookViews>
  <sheets>
    <sheet name="Beams" sheetId="3" r:id="rId1"/>
    <sheet name="Interior Girders" sheetId="4" r:id="rId2"/>
    <sheet name="Exterior Girders" sheetId="5" r:id="rId3"/>
    <sheet name="Truss Design Data" sheetId="7" r:id="rId4"/>
    <sheet name="Columns" sheetId="9" r:id="rId5"/>
    <sheet name="Steel Summary" sheetId="10" r:id="rId6"/>
    <sheet name="Rebar" sheetId="12" r:id="rId7"/>
    <sheet name="Total Cost Estimate" sheetId="13" r:id="rId8"/>
  </sheets>
  <calcPr calcId="125725"/>
</workbook>
</file>

<file path=xl/calcChain.xml><?xml version="1.0" encoding="utf-8"?>
<calcChain xmlns="http://schemas.openxmlformats.org/spreadsheetml/2006/main">
  <c r="G15" i="13"/>
  <c r="E10"/>
  <c r="G10" s="1"/>
  <c r="G13"/>
  <c r="G7"/>
  <c r="L17" i="12"/>
  <c r="D51"/>
  <c r="F51" s="1"/>
  <c r="G51" s="1"/>
  <c r="D52"/>
  <c r="F52" s="1"/>
  <c r="G52" s="1"/>
  <c r="D53"/>
  <c r="F53" s="1"/>
  <c r="G53" s="1"/>
  <c r="I48"/>
  <c r="I47"/>
  <c r="I46"/>
  <c r="I45"/>
  <c r="I44"/>
  <c r="I43"/>
  <c r="I42"/>
  <c r="L6" s="1"/>
  <c r="N6" s="1"/>
  <c r="I40"/>
  <c r="I39"/>
  <c r="I33"/>
  <c r="J33" s="1"/>
  <c r="I32"/>
  <c r="J32" s="1"/>
  <c r="I31"/>
  <c r="J31" s="1"/>
  <c r="I30"/>
  <c r="J30" s="1"/>
  <c r="I29"/>
  <c r="J29" s="1"/>
  <c r="I28"/>
  <c r="J28" s="1"/>
  <c r="L7" s="1"/>
  <c r="N7" s="1"/>
  <c r="I27"/>
  <c r="J27" s="1"/>
  <c r="I26"/>
  <c r="J26" s="1"/>
  <c r="I25"/>
  <c r="J25" s="1"/>
  <c r="I24"/>
  <c r="J24" s="1"/>
  <c r="I18"/>
  <c r="I17"/>
  <c r="I12"/>
  <c r="I11"/>
  <c r="I10"/>
  <c r="L10" s="1"/>
  <c r="N10" s="1"/>
  <c r="I9"/>
  <c r="I8"/>
  <c r="I7"/>
  <c r="L11" s="1"/>
  <c r="N11" s="1"/>
  <c r="AG15" i="10"/>
  <c r="AG14"/>
  <c r="AG12"/>
  <c r="AG11"/>
  <c r="AG9"/>
  <c r="AG8"/>
  <c r="AG6"/>
  <c r="AG5"/>
  <c r="AG17" s="1"/>
  <c r="AG18" s="1"/>
  <c r="AJ6" s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4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"/>
  <c r="AA4"/>
  <c r="T139"/>
  <c r="T27"/>
  <c r="T28"/>
  <c r="T29"/>
  <c r="T31"/>
  <c r="T32"/>
  <c r="T33"/>
  <c r="T34"/>
  <c r="T35"/>
  <c r="T37"/>
  <c r="T39"/>
  <c r="T40"/>
  <c r="T41"/>
  <c r="T42"/>
  <c r="T44"/>
  <c r="T45"/>
  <c r="T46"/>
  <c r="T47"/>
  <c r="T48"/>
  <c r="T49"/>
  <c r="T50"/>
  <c r="T51"/>
  <c r="T53"/>
  <c r="T55"/>
  <c r="T57"/>
  <c r="T58"/>
  <c r="T59"/>
  <c r="T60"/>
  <c r="T61"/>
  <c r="T63"/>
  <c r="T64"/>
  <c r="T65"/>
  <c r="T66"/>
  <c r="T67"/>
  <c r="T68"/>
  <c r="T69"/>
  <c r="T71"/>
  <c r="T73"/>
  <c r="T75"/>
  <c r="T77"/>
  <c r="T78"/>
  <c r="T79"/>
  <c r="T80"/>
  <c r="T81"/>
  <c r="T82"/>
  <c r="T83"/>
  <c r="T85"/>
  <c r="T86"/>
  <c r="T87"/>
  <c r="T88"/>
  <c r="T90"/>
  <c r="T91"/>
  <c r="T92"/>
  <c r="T93"/>
  <c r="T95"/>
  <c r="T96"/>
  <c r="T97"/>
  <c r="T98"/>
  <c r="T99"/>
  <c r="T101"/>
  <c r="T102"/>
  <c r="T103"/>
  <c r="T104"/>
  <c r="T105"/>
  <c r="T107"/>
  <c r="T108"/>
  <c r="T110"/>
  <c r="T111"/>
  <c r="T112"/>
  <c r="T114"/>
  <c r="T116"/>
  <c r="T118"/>
  <c r="T119"/>
  <c r="T121"/>
  <c r="T122"/>
  <c r="T124"/>
  <c r="T125"/>
  <c r="T127"/>
  <c r="T128"/>
  <c r="T129"/>
  <c r="T131"/>
  <c r="T133"/>
  <c r="T135"/>
  <c r="T137"/>
  <c r="T24"/>
  <c r="T25"/>
  <c r="T22"/>
  <c r="T21"/>
  <c r="T20"/>
  <c r="T19"/>
  <c r="T17"/>
  <c r="T16"/>
  <c r="T14"/>
  <c r="T13"/>
  <c r="T11"/>
  <c r="T10"/>
  <c r="T7"/>
  <c r="T8"/>
  <c r="T6"/>
  <c r="T5"/>
  <c r="CN45" i="5"/>
  <c r="CN44"/>
  <c r="CI44"/>
  <c r="CI45" s="1"/>
  <c r="CD44"/>
  <c r="CD45" s="1"/>
  <c r="BY45"/>
  <c r="BY44"/>
  <c r="CS44"/>
  <c r="CS45" s="1"/>
  <c r="BV44"/>
  <c r="BV45" s="1"/>
  <c r="BQ45"/>
  <c r="BQ44"/>
  <c r="BL44"/>
  <c r="BL45" s="1"/>
  <c r="BG45"/>
  <c r="BG44"/>
  <c r="BB45"/>
  <c r="BB44"/>
  <c r="AS45"/>
  <c r="AS44"/>
  <c r="AW45"/>
  <c r="AT45"/>
  <c r="AW44"/>
  <c r="AT44"/>
  <c r="CN41"/>
  <c r="CI41"/>
  <c r="CD41"/>
  <c r="BY41"/>
  <c r="BL41"/>
  <c r="BG41"/>
  <c r="BB41"/>
  <c r="AO41"/>
  <c r="AP41"/>
  <c r="AO42"/>
  <c r="AO40"/>
  <c r="AT41"/>
  <c r="AW41"/>
  <c r="CS41"/>
  <c r="BV41"/>
  <c r="BQ41"/>
  <c r="BV40"/>
  <c r="BL40"/>
  <c r="CS40"/>
  <c r="CN40"/>
  <c r="CI40"/>
  <c r="CD40"/>
  <c r="BY40"/>
  <c r="AS41"/>
  <c r="AS42"/>
  <c r="BQ40"/>
  <c r="BG40"/>
  <c r="BB40"/>
  <c r="AW40"/>
  <c r="AT40"/>
  <c r="AR40"/>
  <c r="AS40"/>
  <c r="BQ39"/>
  <c r="BL39"/>
  <c r="BG39"/>
  <c r="BB39"/>
  <c r="AW39"/>
  <c r="AT39"/>
  <c r="BQ38"/>
  <c r="BL38"/>
  <c r="BG38"/>
  <c r="BB38"/>
  <c r="AW38"/>
  <c r="AT38"/>
  <c r="R36" i="9"/>
  <c r="G54" i="12" l="1"/>
  <c r="L8"/>
  <c r="N8" s="1"/>
  <c r="L9"/>
  <c r="N9" s="1"/>
  <c r="AA58" i="10"/>
  <c r="AA59" s="1"/>
  <c r="AJ5" s="1"/>
  <c r="T140"/>
  <c r="T141" s="1"/>
  <c r="AJ4" s="1"/>
  <c r="BV13" i="9"/>
  <c r="AB4"/>
  <c r="AA4"/>
  <c r="BF4" s="1"/>
  <c r="CT4" s="1"/>
  <c r="Z4"/>
  <c r="BE4" s="1"/>
  <c r="CS4" s="1"/>
  <c r="Y4"/>
  <c r="BD4" s="1"/>
  <c r="CR4" s="1"/>
  <c r="X4"/>
  <c r="W4"/>
  <c r="BB4" s="1"/>
  <c r="V4"/>
  <c r="BA4" s="1"/>
  <c r="CO4" s="1"/>
  <c r="U4"/>
  <c r="AZ4" s="1"/>
  <c r="T4"/>
  <c r="S4"/>
  <c r="AX4" s="1"/>
  <c r="R4"/>
  <c r="AW4" s="1"/>
  <c r="CK4" s="1"/>
  <c r="Q4"/>
  <c r="AV4" s="1"/>
  <c r="P4"/>
  <c r="O4"/>
  <c r="AT4" s="1"/>
  <c r="N4"/>
  <c r="AS4" s="1"/>
  <c r="M4"/>
  <c r="AR4" s="1"/>
  <c r="R23"/>
  <c r="AF23" s="1"/>
  <c r="P23"/>
  <c r="AD23" s="1"/>
  <c r="N23"/>
  <c r="AB23" s="1"/>
  <c r="L23"/>
  <c r="Z23" s="1"/>
  <c r="J23"/>
  <c r="X23" s="1"/>
  <c r="H23"/>
  <c r="V23" s="1"/>
  <c r="F23"/>
  <c r="JS6" i="4"/>
  <c r="IO24"/>
  <c r="IO13"/>
  <c r="IO7"/>
  <c r="IO14" s="1"/>
  <c r="IO20" s="1"/>
  <c r="IN25"/>
  <c r="IN26" s="1"/>
  <c r="IN29" s="1"/>
  <c r="IN24"/>
  <c r="IN13"/>
  <c r="IN14" s="1"/>
  <c r="IN20" s="1"/>
  <c r="IN7"/>
  <c r="IM24"/>
  <c r="IM13"/>
  <c r="IM7"/>
  <c r="IM25" s="1"/>
  <c r="IM26" s="1"/>
  <c r="IM29" s="1"/>
  <c r="IL24"/>
  <c r="IL13"/>
  <c r="IL7"/>
  <c r="IL14" s="1"/>
  <c r="IL20" s="1"/>
  <c r="IF25"/>
  <c r="IF26" s="1"/>
  <c r="IF24"/>
  <c r="IK24"/>
  <c r="IK13"/>
  <c r="IK7"/>
  <c r="IK25" s="1"/>
  <c r="IK26" s="1"/>
  <c r="IK29" s="1"/>
  <c r="CS30" i="5"/>
  <c r="CU16"/>
  <c r="CU18" s="1"/>
  <c r="CU19" s="1"/>
  <c r="CU20" s="1"/>
  <c r="CS16"/>
  <c r="CS18" s="1"/>
  <c r="CS19" s="1"/>
  <c r="CS20" s="1"/>
  <c r="CU14"/>
  <c r="CT14"/>
  <c r="CT16" s="1"/>
  <c r="CT18" s="1"/>
  <c r="CT19" s="1"/>
  <c r="CT20" s="1"/>
  <c r="CS14"/>
  <c r="CU11"/>
  <c r="CT11"/>
  <c r="CS11"/>
  <c r="CU10"/>
  <c r="CT10"/>
  <c r="CS10"/>
  <c r="CU7"/>
  <c r="CT7"/>
  <c r="CS7"/>
  <c r="CS31" s="1"/>
  <c r="CS32" s="1"/>
  <c r="CS35" s="1"/>
  <c r="CN30"/>
  <c r="CR16"/>
  <c r="CR18" s="1"/>
  <c r="CR19" s="1"/>
  <c r="CR20" s="1"/>
  <c r="CP16"/>
  <c r="CP18" s="1"/>
  <c r="CP19" s="1"/>
  <c r="CP20" s="1"/>
  <c r="CN16"/>
  <c r="CN18" s="1"/>
  <c r="CN19" s="1"/>
  <c r="CN20" s="1"/>
  <c r="CR14"/>
  <c r="CQ14"/>
  <c r="CQ16" s="1"/>
  <c r="CQ18" s="1"/>
  <c r="CQ19" s="1"/>
  <c r="CQ20" s="1"/>
  <c r="CP14"/>
  <c r="CO14"/>
  <c r="CO16" s="1"/>
  <c r="CO18" s="1"/>
  <c r="CO19" s="1"/>
  <c r="CO20" s="1"/>
  <c r="CN14"/>
  <c r="CR11"/>
  <c r="CQ11"/>
  <c r="CP11"/>
  <c r="CO11"/>
  <c r="CN11"/>
  <c r="CR10"/>
  <c r="CQ10"/>
  <c r="CP10"/>
  <c r="CO10"/>
  <c r="CN10"/>
  <c r="CR7"/>
  <c r="CQ7"/>
  <c r="CP7"/>
  <c r="CO7"/>
  <c r="CN7"/>
  <c r="CN31" s="1"/>
  <c r="CN32" s="1"/>
  <c r="CN35" s="1"/>
  <c r="CI30"/>
  <c r="CL16"/>
  <c r="CL18" s="1"/>
  <c r="CL19" s="1"/>
  <c r="CL20" s="1"/>
  <c r="CJ16"/>
  <c r="CJ18" s="1"/>
  <c r="CJ19" s="1"/>
  <c r="CJ20" s="1"/>
  <c r="CM14"/>
  <c r="CM16" s="1"/>
  <c r="CM18" s="1"/>
  <c r="CM19" s="1"/>
  <c r="CM20" s="1"/>
  <c r="CL14"/>
  <c r="CK14"/>
  <c r="CK16" s="1"/>
  <c r="CK18" s="1"/>
  <c r="CK19" s="1"/>
  <c r="CK20" s="1"/>
  <c r="CJ14"/>
  <c r="CI14"/>
  <c r="CI16" s="1"/>
  <c r="CI18" s="1"/>
  <c r="CI19" s="1"/>
  <c r="CI20" s="1"/>
  <c r="CM11"/>
  <c r="CL11"/>
  <c r="CK11"/>
  <c r="CJ11"/>
  <c r="CI11"/>
  <c r="CM10"/>
  <c r="CL10"/>
  <c r="CK10"/>
  <c r="CJ10"/>
  <c r="CI10"/>
  <c r="CM7"/>
  <c r="CL7"/>
  <c r="CK7"/>
  <c r="CJ7"/>
  <c r="CI7"/>
  <c r="CI31" s="1"/>
  <c r="CI32" s="1"/>
  <c r="CI35" s="1"/>
  <c r="CD31"/>
  <c r="CD32" s="1"/>
  <c r="CD35" s="1"/>
  <c r="CD30"/>
  <c r="BY31"/>
  <c r="BY32" s="1"/>
  <c r="BY35" s="1"/>
  <c r="BY30"/>
  <c r="BV32"/>
  <c r="BV35" s="1"/>
  <c r="BV31"/>
  <c r="BV30"/>
  <c r="BQ32"/>
  <c r="BQ35" s="1"/>
  <c r="BQ31"/>
  <c r="BQ30"/>
  <c r="BL31"/>
  <c r="BL32" s="1"/>
  <c r="BL35" s="1"/>
  <c r="BL30"/>
  <c r="BG32"/>
  <c r="BG35" s="1"/>
  <c r="BG31"/>
  <c r="BG30"/>
  <c r="BB31"/>
  <c r="BB32" s="1"/>
  <c r="BB35" s="1"/>
  <c r="BB30"/>
  <c r="AW31"/>
  <c r="AW32" s="1"/>
  <c r="AW35" s="1"/>
  <c r="AW30"/>
  <c r="DP25" i="4"/>
  <c r="DP26" s="1"/>
  <c r="DP29" s="1"/>
  <c r="DP24"/>
  <c r="G32" i="9"/>
  <c r="E23"/>
  <c r="E26" s="1"/>
  <c r="C23"/>
  <c r="C26" s="1"/>
  <c r="C32"/>
  <c r="D32"/>
  <c r="E32"/>
  <c r="F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C36"/>
  <c r="D36"/>
  <c r="E36"/>
  <c r="F36"/>
  <c r="G36"/>
  <c r="H36"/>
  <c r="I36"/>
  <c r="J36"/>
  <c r="K36"/>
  <c r="L36"/>
  <c r="M36"/>
  <c r="N36"/>
  <c r="O36"/>
  <c r="P36"/>
  <c r="Q36"/>
  <c r="S36"/>
  <c r="T36"/>
  <c r="U36"/>
  <c r="V36"/>
  <c r="W36"/>
  <c r="X36"/>
  <c r="Y36"/>
  <c r="Z36"/>
  <c r="AA36"/>
  <c r="AB36"/>
  <c r="AC36"/>
  <c r="AD36"/>
  <c r="AE36"/>
  <c r="AF36"/>
  <c r="AG36"/>
  <c r="AG4"/>
  <c r="BL4" s="1"/>
  <c r="AF4"/>
  <c r="BK4" s="1"/>
  <c r="AE4"/>
  <c r="BJ4" s="1"/>
  <c r="AD4"/>
  <c r="BI4" s="1"/>
  <c r="AC4"/>
  <c r="BH4" s="1"/>
  <c r="BG4"/>
  <c r="CU4" s="1"/>
  <c r="BC4"/>
  <c r="CQ4" s="1"/>
  <c r="AY4"/>
  <c r="CM4" s="1"/>
  <c r="AU4"/>
  <c r="G4"/>
  <c r="AL4" s="1"/>
  <c r="BQ4" s="1"/>
  <c r="C4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DT15"/>
  <c r="DT17"/>
  <c r="DT13"/>
  <c r="DO15"/>
  <c r="DP15"/>
  <c r="DO17"/>
  <c r="DP17"/>
  <c r="DO13"/>
  <c r="DP13"/>
  <c r="DJ15"/>
  <c r="DK15"/>
  <c r="DJ17"/>
  <c r="DK17"/>
  <c r="DJ13"/>
  <c r="DK13"/>
  <c r="DA15"/>
  <c r="DB15"/>
  <c r="DC15"/>
  <c r="DD15"/>
  <c r="DE15"/>
  <c r="DF15"/>
  <c r="DA17"/>
  <c r="DB17"/>
  <c r="DC17"/>
  <c r="DD17"/>
  <c r="DE17"/>
  <c r="DF17"/>
  <c r="DA13"/>
  <c r="DB13"/>
  <c r="DC13"/>
  <c r="DD13"/>
  <c r="DE13"/>
  <c r="DF13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CF15"/>
  <c r="CF17"/>
  <c r="CF13"/>
  <c r="CA15"/>
  <c r="CB15"/>
  <c r="CA17"/>
  <c r="CB17"/>
  <c r="CA13"/>
  <c r="CB13"/>
  <c r="BV15"/>
  <c r="BW15"/>
  <c r="BV17"/>
  <c r="BW17"/>
  <c r="BW13"/>
  <c r="BM15"/>
  <c r="BN15"/>
  <c r="BO15"/>
  <c r="BP15"/>
  <c r="BQ15"/>
  <c r="BR15"/>
  <c r="BM17"/>
  <c r="BN17"/>
  <c r="BO17"/>
  <c r="BP17"/>
  <c r="BQ17"/>
  <c r="BR17"/>
  <c r="BM13"/>
  <c r="BN13"/>
  <c r="BO13"/>
  <c r="BP13"/>
  <c r="BQ13"/>
  <c r="BR13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L12" i="12" l="1"/>
  <c r="L14" s="1"/>
  <c r="AJ7" i="10"/>
  <c r="AJ8" s="1"/>
  <c r="AF35" i="9"/>
  <c r="IO25" i="4"/>
  <c r="IO26" s="1"/>
  <c r="IO29" s="1"/>
  <c r="IM14"/>
  <c r="IM20" s="1"/>
  <c r="IL25"/>
  <c r="IL26" s="1"/>
  <c r="IL29" s="1"/>
  <c r="IF29"/>
  <c r="IK14"/>
  <c r="IK20" s="1"/>
  <c r="AD7" i="9"/>
  <c r="R35"/>
  <c r="E35"/>
  <c r="C35"/>
  <c r="AF26"/>
  <c r="R26"/>
  <c r="F26"/>
  <c r="F35"/>
  <c r="AW7"/>
  <c r="AW16"/>
  <c r="CW4"/>
  <c r="BI16"/>
  <c r="BI7"/>
  <c r="AR16"/>
  <c r="AR7"/>
  <c r="BF16"/>
  <c r="BF7"/>
  <c r="CX4"/>
  <c r="BJ16"/>
  <c r="BJ7"/>
  <c r="CA4"/>
  <c r="AS7"/>
  <c r="AS16"/>
  <c r="BE16"/>
  <c r="BE7"/>
  <c r="CR7"/>
  <c r="BD16"/>
  <c r="BD7"/>
  <c r="CV4"/>
  <c r="BH16"/>
  <c r="BH7"/>
  <c r="CZ4"/>
  <c r="BL16"/>
  <c r="BA16"/>
  <c r="BA7"/>
  <c r="DE4"/>
  <c r="BQ7"/>
  <c r="BQ16"/>
  <c r="AU16"/>
  <c r="AU7"/>
  <c r="AY7"/>
  <c r="AY16"/>
  <c r="BC16"/>
  <c r="BC7"/>
  <c r="BG16"/>
  <c r="BG7"/>
  <c r="BK16"/>
  <c r="BK7"/>
  <c r="CY4"/>
  <c r="BL7"/>
  <c r="B36"/>
  <c r="B34"/>
  <c r="B35" s="1"/>
  <c r="B32"/>
  <c r="B26"/>
  <c r="L15"/>
  <c r="M15"/>
  <c r="N15"/>
  <c r="N16" s="1"/>
  <c r="O15"/>
  <c r="P15"/>
  <c r="P16" s="1"/>
  <c r="Q15"/>
  <c r="R15"/>
  <c r="R16" s="1"/>
  <c r="S15"/>
  <c r="T15"/>
  <c r="T16" s="1"/>
  <c r="U15"/>
  <c r="V15"/>
  <c r="V16" s="1"/>
  <c r="W15"/>
  <c r="W16" s="1"/>
  <c r="X15"/>
  <c r="X16" s="1"/>
  <c r="Y15"/>
  <c r="Z15"/>
  <c r="Z16" s="1"/>
  <c r="AA15"/>
  <c r="AB15"/>
  <c r="AB16" s="1"/>
  <c r="AC15"/>
  <c r="AC16" s="1"/>
  <c r="AD15"/>
  <c r="AD16" s="1"/>
  <c r="AE15"/>
  <c r="AE16" s="1"/>
  <c r="AF15"/>
  <c r="AF16" s="1"/>
  <c r="AG15"/>
  <c r="AH15"/>
  <c r="AI15"/>
  <c r="AJ15"/>
  <c r="AK15"/>
  <c r="AL15"/>
  <c r="AM15"/>
  <c r="M16"/>
  <c r="O16"/>
  <c r="Q16"/>
  <c r="S16"/>
  <c r="U16"/>
  <c r="Y16"/>
  <c r="AA16"/>
  <c r="AG16"/>
  <c r="AL16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M7"/>
  <c r="N7"/>
  <c r="O7"/>
  <c r="P7"/>
  <c r="Q7"/>
  <c r="R7"/>
  <c r="S7"/>
  <c r="T7"/>
  <c r="U7"/>
  <c r="V7"/>
  <c r="W7"/>
  <c r="X7"/>
  <c r="Y7"/>
  <c r="Z7"/>
  <c r="AA7"/>
  <c r="AB7"/>
  <c r="AC7"/>
  <c r="AE7"/>
  <c r="AF7"/>
  <c r="AG7"/>
  <c r="AL7"/>
  <c r="C17"/>
  <c r="D17"/>
  <c r="E17"/>
  <c r="F17"/>
  <c r="G17"/>
  <c r="H17"/>
  <c r="C15"/>
  <c r="C16" s="1"/>
  <c r="D15"/>
  <c r="E15"/>
  <c r="F15"/>
  <c r="G15"/>
  <c r="G16" s="1"/>
  <c r="H15"/>
  <c r="C13"/>
  <c r="D13"/>
  <c r="E13"/>
  <c r="F13"/>
  <c r="G13"/>
  <c r="H13"/>
  <c r="C7"/>
  <c r="G7"/>
  <c r="EP15"/>
  <c r="EO15"/>
  <c r="EQ15"/>
  <c r="ER15"/>
  <c r="ES15"/>
  <c r="ET15"/>
  <c r="EO17"/>
  <c r="EP17"/>
  <c r="EQ17"/>
  <c r="ER17"/>
  <c r="ES17"/>
  <c r="ET17"/>
  <c r="EO13"/>
  <c r="EP13"/>
  <c r="EQ13"/>
  <c r="ER13"/>
  <c r="ES13"/>
  <c r="ET13"/>
  <c r="DW17"/>
  <c r="DV17"/>
  <c r="DU17"/>
  <c r="DS17"/>
  <c r="DR17"/>
  <c r="DQ17"/>
  <c r="DN17"/>
  <c r="DM17"/>
  <c r="DL17"/>
  <c r="DI17"/>
  <c r="DH17"/>
  <c r="DG17"/>
  <c r="DW15"/>
  <c r="DV15"/>
  <c r="DU15"/>
  <c r="DS15"/>
  <c r="DR15"/>
  <c r="DQ15"/>
  <c r="DN15"/>
  <c r="DM15"/>
  <c r="DL15"/>
  <c r="DI15"/>
  <c r="DH15"/>
  <c r="DG15"/>
  <c r="DW13"/>
  <c r="DV13"/>
  <c r="DU13"/>
  <c r="DS13"/>
  <c r="DR13"/>
  <c r="DQ13"/>
  <c r="DN13"/>
  <c r="DM13"/>
  <c r="DL13"/>
  <c r="DI13"/>
  <c r="DH13"/>
  <c r="DG13"/>
  <c r="CG13"/>
  <c r="BS13"/>
  <c r="BS17"/>
  <c r="BT17"/>
  <c r="BU17"/>
  <c r="BX17"/>
  <c r="BY17"/>
  <c r="BZ17"/>
  <c r="CC17"/>
  <c r="CD17"/>
  <c r="CE17"/>
  <c r="CG17"/>
  <c r="CH17"/>
  <c r="CI17"/>
  <c r="BS15"/>
  <c r="BT15"/>
  <c r="BU15"/>
  <c r="BX15"/>
  <c r="BY15"/>
  <c r="BZ15"/>
  <c r="CC15"/>
  <c r="CD15"/>
  <c r="CE15"/>
  <c r="CG15"/>
  <c r="CH15"/>
  <c r="CI15"/>
  <c r="BT13"/>
  <c r="BU13"/>
  <c r="BX13"/>
  <c r="BY13"/>
  <c r="BZ13"/>
  <c r="CC13"/>
  <c r="CD13"/>
  <c r="CE13"/>
  <c r="CH13"/>
  <c r="CI13"/>
  <c r="AN13"/>
  <c r="CA7" l="1"/>
  <c r="CQ7"/>
  <c r="EE4"/>
  <c r="CQ16"/>
  <c r="CZ7"/>
  <c r="EN4"/>
  <c r="CZ16"/>
  <c r="CK16"/>
  <c r="DY4"/>
  <c r="CK7"/>
  <c r="CM16"/>
  <c r="EA4"/>
  <c r="DE7"/>
  <c r="DE16"/>
  <c r="CV7"/>
  <c r="CV16"/>
  <c r="CX16"/>
  <c r="CX7"/>
  <c r="EL4"/>
  <c r="CA16"/>
  <c r="EM4"/>
  <c r="CY16"/>
  <c r="CY7"/>
  <c r="CO16"/>
  <c r="CO7"/>
  <c r="EC4"/>
  <c r="CR16"/>
  <c r="CT16"/>
  <c r="CT7"/>
  <c r="EI4"/>
  <c r="CU7"/>
  <c r="CU16"/>
  <c r="CS16"/>
  <c r="EG4"/>
  <c r="CS7"/>
  <c r="CW16"/>
  <c r="CW7"/>
  <c r="CM7"/>
  <c r="I13"/>
  <c r="J13"/>
  <c r="K13"/>
  <c r="AO13"/>
  <c r="AP13"/>
  <c r="I15"/>
  <c r="J15"/>
  <c r="K15"/>
  <c r="AN15"/>
  <c r="AO15"/>
  <c r="AP15"/>
  <c r="I17"/>
  <c r="J17"/>
  <c r="K17"/>
  <c r="AN17"/>
  <c r="AO17"/>
  <c r="AP17"/>
  <c r="B17"/>
  <c r="B15"/>
  <c r="B16" s="1"/>
  <c r="B13"/>
  <c r="B7"/>
  <c r="G21" i="3"/>
  <c r="HN19"/>
  <c r="CW43" i="5"/>
  <c r="CW40"/>
  <c r="CW7"/>
  <c r="C24" i="3"/>
  <c r="C19"/>
  <c r="D19"/>
  <c r="E19"/>
  <c r="B19"/>
  <c r="AT30" i="5"/>
  <c r="DK24" i="4"/>
  <c r="AS30" i="5"/>
  <c r="DV89"/>
  <c r="DV90" s="1"/>
  <c r="DV91" s="1"/>
  <c r="DV94" s="1"/>
  <c r="DU89"/>
  <c r="DU90" s="1"/>
  <c r="DU91" s="1"/>
  <c r="DU94" s="1"/>
  <c r="DT89"/>
  <c r="DT90" s="1"/>
  <c r="DT91" s="1"/>
  <c r="DT94" s="1"/>
  <c r="DS89"/>
  <c r="DS90" s="1"/>
  <c r="DS91" s="1"/>
  <c r="DS94" s="1"/>
  <c r="DR89"/>
  <c r="DR90" s="1"/>
  <c r="DR91" s="1"/>
  <c r="DR94" s="1"/>
  <c r="DQ89"/>
  <c r="DQ90" s="1"/>
  <c r="DQ91" s="1"/>
  <c r="DQ94" s="1"/>
  <c r="DP89"/>
  <c r="DP90" s="1"/>
  <c r="DP91" s="1"/>
  <c r="DP94" s="1"/>
  <c r="DO89"/>
  <c r="DO90" s="1"/>
  <c r="DO91" s="1"/>
  <c r="DO94" s="1"/>
  <c r="DN89"/>
  <c r="DN90" s="1"/>
  <c r="DN91" s="1"/>
  <c r="DN94" s="1"/>
  <c r="DV88"/>
  <c r="DU88"/>
  <c r="DT88"/>
  <c r="DS88"/>
  <c r="DR88"/>
  <c r="DQ88"/>
  <c r="DP88"/>
  <c r="DO88"/>
  <c r="DN88"/>
  <c r="DV80"/>
  <c r="DU80"/>
  <c r="DT80"/>
  <c r="DS80"/>
  <c r="DR80"/>
  <c r="DQ80"/>
  <c r="DP80"/>
  <c r="DO80"/>
  <c r="DN80"/>
  <c r="DV67"/>
  <c r="DU67"/>
  <c r="DT67"/>
  <c r="DS67"/>
  <c r="DR67"/>
  <c r="DQ67"/>
  <c r="DP67"/>
  <c r="DO67"/>
  <c r="DN67"/>
  <c r="DV61"/>
  <c r="DV63" s="1"/>
  <c r="DV65" s="1"/>
  <c r="DU61"/>
  <c r="DU63" s="1"/>
  <c r="DU65" s="1"/>
  <c r="DT61"/>
  <c r="DT63" s="1"/>
  <c r="DT65" s="1"/>
  <c r="DS61"/>
  <c r="DS63" s="1"/>
  <c r="DS65" s="1"/>
  <c r="DR61"/>
  <c r="DR63" s="1"/>
  <c r="DR65" s="1"/>
  <c r="DQ61"/>
  <c r="DQ63" s="1"/>
  <c r="DQ65" s="1"/>
  <c r="DP61"/>
  <c r="DP63" s="1"/>
  <c r="DP65" s="1"/>
  <c r="DO61"/>
  <c r="DO63" s="1"/>
  <c r="DO65" s="1"/>
  <c r="DN61"/>
  <c r="DN63" s="1"/>
  <c r="DN65" s="1"/>
  <c r="DV57"/>
  <c r="DV59" s="1"/>
  <c r="DV66" s="1"/>
  <c r="DV68" s="1"/>
  <c r="DU57"/>
  <c r="DU59" s="1"/>
  <c r="DT57"/>
  <c r="DT59" s="1"/>
  <c r="DT66" s="1"/>
  <c r="DT68" s="1"/>
  <c r="DS57"/>
  <c r="DS59" s="1"/>
  <c r="DR57"/>
  <c r="DR59" s="1"/>
  <c r="DR66" s="1"/>
  <c r="DR68" s="1"/>
  <c r="DQ57"/>
  <c r="DQ59" s="1"/>
  <c r="DP57"/>
  <c r="DP59" s="1"/>
  <c r="DP66" s="1"/>
  <c r="DP68" s="1"/>
  <c r="DO57"/>
  <c r="DO59" s="1"/>
  <c r="DN57"/>
  <c r="DN59" s="1"/>
  <c r="DN66" s="1"/>
  <c r="DN68" s="1"/>
  <c r="DM89"/>
  <c r="DM90" s="1"/>
  <c r="DM91" s="1"/>
  <c r="DM94" s="1"/>
  <c r="DL89"/>
  <c r="DL90" s="1"/>
  <c r="DL91" s="1"/>
  <c r="DL94" s="1"/>
  <c r="DK89"/>
  <c r="DK90" s="1"/>
  <c r="DK91" s="1"/>
  <c r="DK94" s="1"/>
  <c r="DJ89"/>
  <c r="DJ90" s="1"/>
  <c r="DJ91" s="1"/>
  <c r="DJ94" s="1"/>
  <c r="DI89"/>
  <c r="DI90" s="1"/>
  <c r="DI91" s="1"/>
  <c r="DI94" s="1"/>
  <c r="DH89"/>
  <c r="DH90" s="1"/>
  <c r="DH91" s="1"/>
  <c r="DH94" s="1"/>
  <c r="DG89"/>
  <c r="DG90" s="1"/>
  <c r="DG91" s="1"/>
  <c r="DG94" s="1"/>
  <c r="DF89"/>
  <c r="DF90" s="1"/>
  <c r="DF91" s="1"/>
  <c r="DF94" s="1"/>
  <c r="DM88"/>
  <c r="DL88"/>
  <c r="DK88"/>
  <c r="DJ88"/>
  <c r="DI88"/>
  <c r="DH88"/>
  <c r="DG88"/>
  <c r="DF88"/>
  <c r="DM80"/>
  <c r="DL80"/>
  <c r="DK80"/>
  <c r="DJ80"/>
  <c r="DI80"/>
  <c r="DH80"/>
  <c r="DG80"/>
  <c r="DF80"/>
  <c r="DM67"/>
  <c r="DL67"/>
  <c r="DK67"/>
  <c r="DJ67"/>
  <c r="DI67"/>
  <c r="DH67"/>
  <c r="DG67"/>
  <c r="DF67"/>
  <c r="DM61"/>
  <c r="DM63" s="1"/>
  <c r="DM65" s="1"/>
  <c r="DL61"/>
  <c r="DL63" s="1"/>
  <c r="DL65" s="1"/>
  <c r="DK61"/>
  <c r="DK63" s="1"/>
  <c r="DK65" s="1"/>
  <c r="DJ61"/>
  <c r="DJ63" s="1"/>
  <c r="DJ65" s="1"/>
  <c r="DI61"/>
  <c r="DI63" s="1"/>
  <c r="DI65" s="1"/>
  <c r="DH61"/>
  <c r="DH63" s="1"/>
  <c r="DH65" s="1"/>
  <c r="DG61"/>
  <c r="DG63" s="1"/>
  <c r="DG65" s="1"/>
  <c r="DF61"/>
  <c r="DF63" s="1"/>
  <c r="DF65" s="1"/>
  <c r="DM57"/>
  <c r="DM59" s="1"/>
  <c r="DM66" s="1"/>
  <c r="DM68" s="1"/>
  <c r="DL57"/>
  <c r="DL59" s="1"/>
  <c r="DL66" s="1"/>
  <c r="DL68" s="1"/>
  <c r="DK57"/>
  <c r="DK59" s="1"/>
  <c r="DK66" s="1"/>
  <c r="DK68" s="1"/>
  <c r="DJ57"/>
  <c r="DJ59" s="1"/>
  <c r="DJ66" s="1"/>
  <c r="DJ68" s="1"/>
  <c r="DI57"/>
  <c r="DI59" s="1"/>
  <c r="DI66" s="1"/>
  <c r="DI68" s="1"/>
  <c r="DH57"/>
  <c r="DH59" s="1"/>
  <c r="DH66" s="1"/>
  <c r="DH68" s="1"/>
  <c r="DG57"/>
  <c r="DG59" s="1"/>
  <c r="DG66" s="1"/>
  <c r="DG68" s="1"/>
  <c r="DF57"/>
  <c r="DF59" s="1"/>
  <c r="DF66" s="1"/>
  <c r="DF68" s="1"/>
  <c r="DE89"/>
  <c r="DE90" s="1"/>
  <c r="DE91" s="1"/>
  <c r="DE94" s="1"/>
  <c r="DE88"/>
  <c r="DE80"/>
  <c r="DE67"/>
  <c r="DE61"/>
  <c r="DE63" s="1"/>
  <c r="DE65" s="1"/>
  <c r="DE57"/>
  <c r="DE59" s="1"/>
  <c r="DD80"/>
  <c r="DD61"/>
  <c r="DD63" s="1"/>
  <c r="DD65" s="1"/>
  <c r="DD67"/>
  <c r="DD57"/>
  <c r="DD59" s="1"/>
  <c r="AU89"/>
  <c r="AU90" s="1"/>
  <c r="AU91" s="1"/>
  <c r="AU94" s="1"/>
  <c r="AT89"/>
  <c r="AT90" s="1"/>
  <c r="AT91" s="1"/>
  <c r="AT94" s="1"/>
  <c r="AS89"/>
  <c r="AS90" s="1"/>
  <c r="AS91" s="1"/>
  <c r="AS94" s="1"/>
  <c r="AU88"/>
  <c r="AT88"/>
  <c r="AS88"/>
  <c r="AU80"/>
  <c r="AT80"/>
  <c r="AS80"/>
  <c r="AU67"/>
  <c r="AT67"/>
  <c r="AS67"/>
  <c r="AU61"/>
  <c r="AU63" s="1"/>
  <c r="AU65" s="1"/>
  <c r="AT61"/>
  <c r="AT63" s="1"/>
  <c r="AT65" s="1"/>
  <c r="AS61"/>
  <c r="AS63" s="1"/>
  <c r="AS65" s="1"/>
  <c r="AU57"/>
  <c r="AU59" s="1"/>
  <c r="AT57"/>
  <c r="AT59" s="1"/>
  <c r="AS57"/>
  <c r="AS59" s="1"/>
  <c r="CZ80"/>
  <c r="DA80"/>
  <c r="DB80"/>
  <c r="DC80"/>
  <c r="CZ61"/>
  <c r="DA61"/>
  <c r="DB61"/>
  <c r="DC61"/>
  <c r="CZ63"/>
  <c r="CZ65" s="1"/>
  <c r="DA63"/>
  <c r="DA65" s="1"/>
  <c r="DB63"/>
  <c r="DC63"/>
  <c r="DC65" s="1"/>
  <c r="DB65"/>
  <c r="CZ67"/>
  <c r="DA67"/>
  <c r="DB67"/>
  <c r="DC67"/>
  <c r="CZ57"/>
  <c r="CZ59" s="1"/>
  <c r="DA57"/>
  <c r="DA59" s="1"/>
  <c r="DB57"/>
  <c r="DB59" s="1"/>
  <c r="DC57"/>
  <c r="DC59" s="1"/>
  <c r="DH56" i="4"/>
  <c r="DH44"/>
  <c r="DH57" s="1"/>
  <c r="DH61" s="1"/>
  <c r="CY89" i="5"/>
  <c r="CY90" s="1"/>
  <c r="CY91" s="1"/>
  <c r="CY94" s="1"/>
  <c r="CY88"/>
  <c r="CY80"/>
  <c r="CY67"/>
  <c r="CY61"/>
  <c r="CY63" s="1"/>
  <c r="CY65" s="1"/>
  <c r="CY57"/>
  <c r="CY59" s="1"/>
  <c r="CX89"/>
  <c r="CX88"/>
  <c r="CX90" s="1"/>
  <c r="CX80"/>
  <c r="CX67"/>
  <c r="CX61"/>
  <c r="CX63" s="1"/>
  <c r="CX65" s="1"/>
  <c r="CX57"/>
  <c r="CX59" s="1"/>
  <c r="CW89"/>
  <c r="CW88"/>
  <c r="CW90" s="1"/>
  <c r="CW80"/>
  <c r="CW67"/>
  <c r="CW61"/>
  <c r="CW63" s="1"/>
  <c r="CW65" s="1"/>
  <c r="CW57"/>
  <c r="CW59" s="1"/>
  <c r="CV80"/>
  <c r="CV67"/>
  <c r="CV61"/>
  <c r="CV63" s="1"/>
  <c r="CV65" s="1"/>
  <c r="CV57"/>
  <c r="CV59" s="1"/>
  <c r="CO57"/>
  <c r="CP57"/>
  <c r="CQ57"/>
  <c r="CN57"/>
  <c r="CO55"/>
  <c r="CP55"/>
  <c r="CQ55"/>
  <c r="CN55"/>
  <c r="CQ89"/>
  <c r="CQ90" s="1"/>
  <c r="CQ91" s="1"/>
  <c r="CQ94" s="1"/>
  <c r="CP89"/>
  <c r="CP90" s="1"/>
  <c r="CP91" s="1"/>
  <c r="CP94" s="1"/>
  <c r="CO89"/>
  <c r="CO90" s="1"/>
  <c r="CO91" s="1"/>
  <c r="CO94" s="1"/>
  <c r="CN89"/>
  <c r="CQ88"/>
  <c r="CP88"/>
  <c r="CO88"/>
  <c r="CN88"/>
  <c r="CQ80"/>
  <c r="CP80"/>
  <c r="CO80"/>
  <c r="CN80"/>
  <c r="CQ67"/>
  <c r="CP67"/>
  <c r="CO67"/>
  <c r="CN67"/>
  <c r="CQ61"/>
  <c r="CQ63" s="1"/>
  <c r="CQ65" s="1"/>
  <c r="CP61"/>
  <c r="CP63" s="1"/>
  <c r="CP65" s="1"/>
  <c r="CO61"/>
  <c r="CO63" s="1"/>
  <c r="CO65" s="1"/>
  <c r="CN61"/>
  <c r="CN63" s="1"/>
  <c r="CN65" s="1"/>
  <c r="CQ59"/>
  <c r="CQ66" s="1"/>
  <c r="CQ68" s="1"/>
  <c r="CP59"/>
  <c r="CP66" s="1"/>
  <c r="CP68" s="1"/>
  <c r="CO59"/>
  <c r="CO66" s="1"/>
  <c r="CO68" s="1"/>
  <c r="CO69" s="1"/>
  <c r="CN59"/>
  <c r="CN66" s="1"/>
  <c r="CN68" s="1"/>
  <c r="CG89"/>
  <c r="CG88"/>
  <c r="CG90" s="1"/>
  <c r="CG91" s="1"/>
  <c r="CG94" s="1"/>
  <c r="CG80"/>
  <c r="CG67"/>
  <c r="CG61"/>
  <c r="CG63" s="1"/>
  <c r="CG65" s="1"/>
  <c r="CG57"/>
  <c r="CG59" s="1"/>
  <c r="CF89"/>
  <c r="CF88"/>
  <c r="CF90" s="1"/>
  <c r="CF91" s="1"/>
  <c r="CF94" s="1"/>
  <c r="CF80"/>
  <c r="CF67"/>
  <c r="CF61"/>
  <c r="CF63" s="1"/>
  <c r="CF65" s="1"/>
  <c r="CF57"/>
  <c r="CF59" s="1"/>
  <c r="CE89"/>
  <c r="CE88"/>
  <c r="CE90" s="1"/>
  <c r="CE91" s="1"/>
  <c r="CE94" s="1"/>
  <c r="CE80"/>
  <c r="CE67"/>
  <c r="CE61"/>
  <c r="CE63" s="1"/>
  <c r="CE65" s="1"/>
  <c r="CE57"/>
  <c r="CE59" s="1"/>
  <c r="CM89"/>
  <c r="CM90" s="1"/>
  <c r="CM91" s="1"/>
  <c r="CM94" s="1"/>
  <c r="CL89"/>
  <c r="CK89"/>
  <c r="CJ89"/>
  <c r="CI89"/>
  <c r="CH89"/>
  <c r="CM88"/>
  <c r="CL88"/>
  <c r="CL90" s="1"/>
  <c r="CL91" s="1"/>
  <c r="CL94" s="1"/>
  <c r="CK88"/>
  <c r="CK90" s="1"/>
  <c r="CK91" s="1"/>
  <c r="CK94" s="1"/>
  <c r="CJ88"/>
  <c r="CJ90" s="1"/>
  <c r="CJ91" s="1"/>
  <c r="CJ94" s="1"/>
  <c r="CI88"/>
  <c r="CI90" s="1"/>
  <c r="CI91" s="1"/>
  <c r="CI94" s="1"/>
  <c r="CH88"/>
  <c r="CH90" s="1"/>
  <c r="CH91" s="1"/>
  <c r="CH94" s="1"/>
  <c r="CM80"/>
  <c r="CL80"/>
  <c r="CK80"/>
  <c r="CJ80"/>
  <c r="CI80"/>
  <c r="CH80"/>
  <c r="CM67"/>
  <c r="CL67"/>
  <c r="CK67"/>
  <c r="CJ67"/>
  <c r="CI67"/>
  <c r="CH67"/>
  <c r="CM61"/>
  <c r="CM63" s="1"/>
  <c r="CM65" s="1"/>
  <c r="CL61"/>
  <c r="CL63" s="1"/>
  <c r="CL65" s="1"/>
  <c r="CK61"/>
  <c r="CK63" s="1"/>
  <c r="CK65" s="1"/>
  <c r="CJ61"/>
  <c r="CJ63" s="1"/>
  <c r="CJ65" s="1"/>
  <c r="CI61"/>
  <c r="CI63" s="1"/>
  <c r="CI65" s="1"/>
  <c r="CH61"/>
  <c r="CH63" s="1"/>
  <c r="CH65" s="1"/>
  <c r="CM57"/>
  <c r="CM59" s="1"/>
  <c r="CM66" s="1"/>
  <c r="CM68" s="1"/>
  <c r="CL57"/>
  <c r="CL59" s="1"/>
  <c r="CL66" s="1"/>
  <c r="CL68" s="1"/>
  <c r="CK57"/>
  <c r="CK59" s="1"/>
  <c r="CK66" s="1"/>
  <c r="CK68" s="1"/>
  <c r="CJ57"/>
  <c r="CJ59" s="1"/>
  <c r="CJ66" s="1"/>
  <c r="CJ68" s="1"/>
  <c r="CI57"/>
  <c r="CI59" s="1"/>
  <c r="CI66" s="1"/>
  <c r="CI68" s="1"/>
  <c r="CH57"/>
  <c r="CH59" s="1"/>
  <c r="CH66" s="1"/>
  <c r="CH68" s="1"/>
  <c r="CD89"/>
  <c r="CD88"/>
  <c r="CD80"/>
  <c r="CD67"/>
  <c r="CD61"/>
  <c r="CD63" s="1"/>
  <c r="CD65" s="1"/>
  <c r="CD57"/>
  <c r="CD59" s="1"/>
  <c r="CC89"/>
  <c r="CC88"/>
  <c r="CC90" s="1"/>
  <c r="CC80"/>
  <c r="CC67"/>
  <c r="CC61"/>
  <c r="CC63" s="1"/>
  <c r="CC65" s="1"/>
  <c r="CC57"/>
  <c r="CC59" s="1"/>
  <c r="CB89"/>
  <c r="CB88"/>
  <c r="CB90" s="1"/>
  <c r="CB80"/>
  <c r="CB67"/>
  <c r="CB61"/>
  <c r="CB63" s="1"/>
  <c r="CB65" s="1"/>
  <c r="CB57"/>
  <c r="CB59" s="1"/>
  <c r="CA89"/>
  <c r="CA88"/>
  <c r="CA80"/>
  <c r="CA67"/>
  <c r="CA61"/>
  <c r="CA63" s="1"/>
  <c r="CA65" s="1"/>
  <c r="CA57"/>
  <c r="CA59" s="1"/>
  <c r="BZ89"/>
  <c r="BZ90" s="1"/>
  <c r="BZ91" s="1"/>
  <c r="BZ94" s="1"/>
  <c r="BY89"/>
  <c r="BX89"/>
  <c r="BW89"/>
  <c r="BW90" s="1"/>
  <c r="BW91" s="1"/>
  <c r="BW94" s="1"/>
  <c r="BZ88"/>
  <c r="BY88"/>
  <c r="BY90" s="1"/>
  <c r="BY91" s="1"/>
  <c r="BY94" s="1"/>
  <c r="BX88"/>
  <c r="BX90" s="1"/>
  <c r="BX91" s="1"/>
  <c r="BX94" s="1"/>
  <c r="BW88"/>
  <c r="BZ80"/>
  <c r="BY80"/>
  <c r="BX80"/>
  <c r="BW80"/>
  <c r="BZ67"/>
  <c r="BY67"/>
  <c r="BX67"/>
  <c r="BW67"/>
  <c r="BZ61"/>
  <c r="BZ63" s="1"/>
  <c r="BZ65" s="1"/>
  <c r="BY61"/>
  <c r="BY63" s="1"/>
  <c r="BY65" s="1"/>
  <c r="BX61"/>
  <c r="BX63" s="1"/>
  <c r="BX65" s="1"/>
  <c r="BW61"/>
  <c r="BW63" s="1"/>
  <c r="BW65" s="1"/>
  <c r="BZ57"/>
  <c r="BZ59" s="1"/>
  <c r="BZ66" s="1"/>
  <c r="BZ68" s="1"/>
  <c r="BY57"/>
  <c r="BY59" s="1"/>
  <c r="BY66" s="1"/>
  <c r="BY68" s="1"/>
  <c r="BX57"/>
  <c r="BX59" s="1"/>
  <c r="BX66" s="1"/>
  <c r="BX68" s="1"/>
  <c r="BW57"/>
  <c r="BW59" s="1"/>
  <c r="BW66" s="1"/>
  <c r="BW68" s="1"/>
  <c r="BV89"/>
  <c r="BV90" s="1"/>
  <c r="BV91" s="1"/>
  <c r="BV94" s="1"/>
  <c r="BU89"/>
  <c r="BT89"/>
  <c r="BV88"/>
  <c r="BU88"/>
  <c r="BU90" s="1"/>
  <c r="BU91" s="1"/>
  <c r="BU94" s="1"/>
  <c r="BT88"/>
  <c r="BT90" s="1"/>
  <c r="BT91" s="1"/>
  <c r="BT94" s="1"/>
  <c r="BV80"/>
  <c r="BU80"/>
  <c r="BT80"/>
  <c r="BV67"/>
  <c r="BU67"/>
  <c r="BT67"/>
  <c r="BV61"/>
  <c r="BV63" s="1"/>
  <c r="BV65" s="1"/>
  <c r="BU61"/>
  <c r="BU63" s="1"/>
  <c r="BU65" s="1"/>
  <c r="BT61"/>
  <c r="BT63" s="1"/>
  <c r="BT65" s="1"/>
  <c r="BV57"/>
  <c r="BV59" s="1"/>
  <c r="BU57"/>
  <c r="BU59" s="1"/>
  <c r="BT57"/>
  <c r="BT59" s="1"/>
  <c r="BT43"/>
  <c r="BT42"/>
  <c r="BT39"/>
  <c r="BT40" s="1"/>
  <c r="BT41" s="1"/>
  <c r="BT38"/>
  <c r="BT30"/>
  <c r="BT14"/>
  <c r="BT16" s="1"/>
  <c r="BT18" s="1"/>
  <c r="BT19" s="1"/>
  <c r="BT11"/>
  <c r="BT7"/>
  <c r="BS89"/>
  <c r="BS90" s="1"/>
  <c r="BS91" s="1"/>
  <c r="BS94" s="1"/>
  <c r="BR89"/>
  <c r="BR90" s="1"/>
  <c r="BR91" s="1"/>
  <c r="BR94" s="1"/>
  <c r="BQ89"/>
  <c r="BQ90" s="1"/>
  <c r="BQ91" s="1"/>
  <c r="BQ94" s="1"/>
  <c r="BP89"/>
  <c r="BP90" s="1"/>
  <c r="BP91" s="1"/>
  <c r="BP94" s="1"/>
  <c r="BO89"/>
  <c r="BO90" s="1"/>
  <c r="BO91" s="1"/>
  <c r="BO94" s="1"/>
  <c r="BN89"/>
  <c r="BN90" s="1"/>
  <c r="BN91" s="1"/>
  <c r="BN94" s="1"/>
  <c r="BM89"/>
  <c r="BM90" s="1"/>
  <c r="BM91" s="1"/>
  <c r="BM94" s="1"/>
  <c r="BL89"/>
  <c r="BL90" s="1"/>
  <c r="BL91" s="1"/>
  <c r="BL94" s="1"/>
  <c r="BS88"/>
  <c r="BR88"/>
  <c r="BQ88"/>
  <c r="BP88"/>
  <c r="BO88"/>
  <c r="BN88"/>
  <c r="BM88"/>
  <c r="BL88"/>
  <c r="BS80"/>
  <c r="BR80"/>
  <c r="BQ80"/>
  <c r="BP80"/>
  <c r="BO80"/>
  <c r="BN80"/>
  <c r="BM80"/>
  <c r="BL80"/>
  <c r="BS67"/>
  <c r="BR67"/>
  <c r="BQ67"/>
  <c r="BP67"/>
  <c r="BO67"/>
  <c r="BN67"/>
  <c r="BM67"/>
  <c r="BL67"/>
  <c r="BS61"/>
  <c r="BS63" s="1"/>
  <c r="BS65" s="1"/>
  <c r="BR61"/>
  <c r="BR63" s="1"/>
  <c r="BR65" s="1"/>
  <c r="BQ61"/>
  <c r="BQ63" s="1"/>
  <c r="BQ65" s="1"/>
  <c r="BP61"/>
  <c r="BP63" s="1"/>
  <c r="BP65" s="1"/>
  <c r="BO61"/>
  <c r="BO63" s="1"/>
  <c r="BO65" s="1"/>
  <c r="BN61"/>
  <c r="BN63" s="1"/>
  <c r="BN65" s="1"/>
  <c r="BM61"/>
  <c r="BM63" s="1"/>
  <c r="BM65" s="1"/>
  <c r="BL61"/>
  <c r="BL63" s="1"/>
  <c r="BL65" s="1"/>
  <c r="BS57"/>
  <c r="BS59" s="1"/>
  <c r="BS66" s="1"/>
  <c r="BS68" s="1"/>
  <c r="BR57"/>
  <c r="BR59" s="1"/>
  <c r="BR66" s="1"/>
  <c r="BR68" s="1"/>
  <c r="BQ57"/>
  <c r="BQ59" s="1"/>
  <c r="BQ66" s="1"/>
  <c r="BQ68" s="1"/>
  <c r="BP57"/>
  <c r="BP59" s="1"/>
  <c r="BP66" s="1"/>
  <c r="BP68" s="1"/>
  <c r="BO57"/>
  <c r="BO59" s="1"/>
  <c r="BO66" s="1"/>
  <c r="BO68" s="1"/>
  <c r="BN57"/>
  <c r="BN59" s="1"/>
  <c r="BN66" s="1"/>
  <c r="BN68" s="1"/>
  <c r="BM57"/>
  <c r="BM59" s="1"/>
  <c r="BM66" s="1"/>
  <c r="BM68" s="1"/>
  <c r="BL57"/>
  <c r="BL59" s="1"/>
  <c r="BL66" s="1"/>
  <c r="BL68" s="1"/>
  <c r="BK80"/>
  <c r="BK61"/>
  <c r="BK63" s="1"/>
  <c r="BK65" s="1"/>
  <c r="BK67"/>
  <c r="BK57"/>
  <c r="BK59" s="1"/>
  <c r="CV19" i="3"/>
  <c r="BJ89" i="5"/>
  <c r="BJ90" s="1"/>
  <c r="BJ91" s="1"/>
  <c r="BJ94" s="1"/>
  <c r="BJ88"/>
  <c r="BJ80"/>
  <c r="BJ67"/>
  <c r="BJ61"/>
  <c r="BJ63" s="1"/>
  <c r="BJ65" s="1"/>
  <c r="BJ57"/>
  <c r="BJ59" s="1"/>
  <c r="BI89"/>
  <c r="BI90" s="1"/>
  <c r="BI91" s="1"/>
  <c r="BI94" s="1"/>
  <c r="BI88"/>
  <c r="BI80"/>
  <c r="BI67"/>
  <c r="BI61"/>
  <c r="BI63" s="1"/>
  <c r="BI65" s="1"/>
  <c r="BI57"/>
  <c r="BI59" s="1"/>
  <c r="BH89"/>
  <c r="BH90" s="1"/>
  <c r="BH91" s="1"/>
  <c r="BH94" s="1"/>
  <c r="BH88"/>
  <c r="BH80"/>
  <c r="BH67"/>
  <c r="BH61"/>
  <c r="BH63" s="1"/>
  <c r="BH65" s="1"/>
  <c r="BH57"/>
  <c r="BH59" s="1"/>
  <c r="BG80"/>
  <c r="BG61"/>
  <c r="BG63" s="1"/>
  <c r="BG65" s="1"/>
  <c r="BG67"/>
  <c r="BG57"/>
  <c r="BG59" s="1"/>
  <c r="BF89"/>
  <c r="BF90" s="1"/>
  <c r="BF91" s="1"/>
  <c r="BF94" s="1"/>
  <c r="BE89"/>
  <c r="BD89"/>
  <c r="BC89"/>
  <c r="BB89"/>
  <c r="BA89"/>
  <c r="BF88"/>
  <c r="BE88"/>
  <c r="BE90" s="1"/>
  <c r="BE91" s="1"/>
  <c r="BE94" s="1"/>
  <c r="BD88"/>
  <c r="BD90" s="1"/>
  <c r="BD91" s="1"/>
  <c r="BD94" s="1"/>
  <c r="BC88"/>
  <c r="BC90" s="1"/>
  <c r="BC91" s="1"/>
  <c r="BC94" s="1"/>
  <c r="BB88"/>
  <c r="BB90" s="1"/>
  <c r="BB91" s="1"/>
  <c r="BB94" s="1"/>
  <c r="BA88"/>
  <c r="BA90" s="1"/>
  <c r="BA91" s="1"/>
  <c r="BA94" s="1"/>
  <c r="BF80"/>
  <c r="BE80"/>
  <c r="BD80"/>
  <c r="BC80"/>
  <c r="BB80"/>
  <c r="BA80"/>
  <c r="BF67"/>
  <c r="BE67"/>
  <c r="BD67"/>
  <c r="BC67"/>
  <c r="BB67"/>
  <c r="BA67"/>
  <c r="BF61"/>
  <c r="BF63" s="1"/>
  <c r="BF65" s="1"/>
  <c r="BE61"/>
  <c r="BE63" s="1"/>
  <c r="BE65" s="1"/>
  <c r="BD61"/>
  <c r="BD63" s="1"/>
  <c r="BD65" s="1"/>
  <c r="BC61"/>
  <c r="BC63" s="1"/>
  <c r="BC65" s="1"/>
  <c r="BB61"/>
  <c r="BB63" s="1"/>
  <c r="BB65" s="1"/>
  <c r="BA61"/>
  <c r="BA63" s="1"/>
  <c r="BA65" s="1"/>
  <c r="BF57"/>
  <c r="BF59" s="1"/>
  <c r="BF66" s="1"/>
  <c r="BF68" s="1"/>
  <c r="BE57"/>
  <c r="BE59" s="1"/>
  <c r="BE66" s="1"/>
  <c r="BE68" s="1"/>
  <c r="BD57"/>
  <c r="BD59" s="1"/>
  <c r="BD66" s="1"/>
  <c r="BD68" s="1"/>
  <c r="BC57"/>
  <c r="BC59" s="1"/>
  <c r="BC66" s="1"/>
  <c r="BC68" s="1"/>
  <c r="BB57"/>
  <c r="BB59" s="1"/>
  <c r="BB66" s="1"/>
  <c r="BB68" s="1"/>
  <c r="BA57"/>
  <c r="BA59" s="1"/>
  <c r="BA66" s="1"/>
  <c r="BA68" s="1"/>
  <c r="AZ89"/>
  <c r="AY89"/>
  <c r="AZ88"/>
  <c r="AY88"/>
  <c r="AZ80"/>
  <c r="AY80"/>
  <c r="AZ67"/>
  <c r="AY67"/>
  <c r="AZ61"/>
  <c r="AZ63" s="1"/>
  <c r="AZ65" s="1"/>
  <c r="AY61"/>
  <c r="AY63" s="1"/>
  <c r="AY65" s="1"/>
  <c r="AZ57"/>
  <c r="AZ59" s="1"/>
  <c r="AZ66" s="1"/>
  <c r="AZ68" s="1"/>
  <c r="AY57"/>
  <c r="AY59" s="1"/>
  <c r="AY66" s="1"/>
  <c r="AY68" s="1"/>
  <c r="AX89"/>
  <c r="AX90" s="1"/>
  <c r="AW89"/>
  <c r="AX88"/>
  <c r="AW88"/>
  <c r="AX80"/>
  <c r="AW80"/>
  <c r="AX67"/>
  <c r="AW67"/>
  <c r="AX61"/>
  <c r="AX63" s="1"/>
  <c r="AX65" s="1"/>
  <c r="AW61"/>
  <c r="AW63" s="1"/>
  <c r="AW65" s="1"/>
  <c r="AX57"/>
  <c r="AX59" s="1"/>
  <c r="AX66" s="1"/>
  <c r="AX68" s="1"/>
  <c r="AW57"/>
  <c r="AW59" s="1"/>
  <c r="AV89"/>
  <c r="AV90" s="1"/>
  <c r="AV88"/>
  <c r="AV80"/>
  <c r="AV67"/>
  <c r="AV61"/>
  <c r="AV63" s="1"/>
  <c r="AV65" s="1"/>
  <c r="AV57"/>
  <c r="AV59" s="1"/>
  <c r="AR89"/>
  <c r="AR88"/>
  <c r="AR80"/>
  <c r="AR67"/>
  <c r="AR61"/>
  <c r="AR63" s="1"/>
  <c r="AR65" s="1"/>
  <c r="AR57"/>
  <c r="AR59" s="1"/>
  <c r="AO43"/>
  <c r="AO39"/>
  <c r="AO38"/>
  <c r="AO30"/>
  <c r="AO14"/>
  <c r="AO16" s="1"/>
  <c r="AO18" s="1"/>
  <c r="AO19" s="1"/>
  <c r="AO11"/>
  <c r="AO7"/>
  <c r="AQ89"/>
  <c r="AQ90" s="1"/>
  <c r="AQ91" s="1"/>
  <c r="AQ94" s="1"/>
  <c r="AP89"/>
  <c r="AO89"/>
  <c r="AQ88"/>
  <c r="AP88"/>
  <c r="AP90" s="1"/>
  <c r="AP91" s="1"/>
  <c r="AP94" s="1"/>
  <c r="AO88"/>
  <c r="AO90" s="1"/>
  <c r="AO91" s="1"/>
  <c r="AO94" s="1"/>
  <c r="AQ80"/>
  <c r="AP80"/>
  <c r="AO80"/>
  <c r="AQ67"/>
  <c r="AP67"/>
  <c r="AO67"/>
  <c r="AQ61"/>
  <c r="AQ63" s="1"/>
  <c r="AQ65" s="1"/>
  <c r="AP61"/>
  <c r="AP63" s="1"/>
  <c r="AP65" s="1"/>
  <c r="AO61"/>
  <c r="AO63" s="1"/>
  <c r="AO65" s="1"/>
  <c r="AQ57"/>
  <c r="AQ59" s="1"/>
  <c r="AP57"/>
  <c r="AP59" s="1"/>
  <c r="AO57"/>
  <c r="AO59" s="1"/>
  <c r="AN89"/>
  <c r="AN90" s="1"/>
  <c r="AN91" s="1"/>
  <c r="AN94" s="1"/>
  <c r="AM89"/>
  <c r="AM90" s="1"/>
  <c r="AM91" s="1"/>
  <c r="AM94" s="1"/>
  <c r="AL89"/>
  <c r="AL90" s="1"/>
  <c r="AL91" s="1"/>
  <c r="AL94" s="1"/>
  <c r="AK89"/>
  <c r="AK90" s="1"/>
  <c r="AK91" s="1"/>
  <c r="AK94" s="1"/>
  <c r="AJ89"/>
  <c r="AJ90" s="1"/>
  <c r="AJ91" s="1"/>
  <c r="AJ94" s="1"/>
  <c r="AI89"/>
  <c r="AI90" s="1"/>
  <c r="AI91" s="1"/>
  <c r="AI94" s="1"/>
  <c r="AH89"/>
  <c r="AH90" s="1"/>
  <c r="AH91" s="1"/>
  <c r="AH94" s="1"/>
  <c r="AG89"/>
  <c r="AG90" s="1"/>
  <c r="AG91" s="1"/>
  <c r="AG94" s="1"/>
  <c r="AN88"/>
  <c r="AM88"/>
  <c r="AL88"/>
  <c r="AK88"/>
  <c r="AJ88"/>
  <c r="AI88"/>
  <c r="AH88"/>
  <c r="AG88"/>
  <c r="AN80"/>
  <c r="AM80"/>
  <c r="AL80"/>
  <c r="AK80"/>
  <c r="AJ80"/>
  <c r="AI80"/>
  <c r="AH80"/>
  <c r="AG80"/>
  <c r="AN67"/>
  <c r="AM67"/>
  <c r="AL67"/>
  <c r="AK67"/>
  <c r="AJ67"/>
  <c r="AI67"/>
  <c r="AH67"/>
  <c r="AG67"/>
  <c r="AN61"/>
  <c r="AN63" s="1"/>
  <c r="AN65" s="1"/>
  <c r="AM61"/>
  <c r="AM63" s="1"/>
  <c r="AM65" s="1"/>
  <c r="AL61"/>
  <c r="AL63" s="1"/>
  <c r="AL65" s="1"/>
  <c r="AK61"/>
  <c r="AK63" s="1"/>
  <c r="AK65" s="1"/>
  <c r="AJ61"/>
  <c r="AJ63" s="1"/>
  <c r="AJ65" s="1"/>
  <c r="AI61"/>
  <c r="AI63" s="1"/>
  <c r="AI65" s="1"/>
  <c r="AH61"/>
  <c r="AH63" s="1"/>
  <c r="AH65" s="1"/>
  <c r="AG61"/>
  <c r="AG63" s="1"/>
  <c r="AG65" s="1"/>
  <c r="AN57"/>
  <c r="AN59" s="1"/>
  <c r="AN66" s="1"/>
  <c r="AN68" s="1"/>
  <c r="AM57"/>
  <c r="AM59" s="1"/>
  <c r="AM66" s="1"/>
  <c r="AM68" s="1"/>
  <c r="AL57"/>
  <c r="AL59" s="1"/>
  <c r="AL66" s="1"/>
  <c r="AL68" s="1"/>
  <c r="AK57"/>
  <c r="AK59" s="1"/>
  <c r="AK66" s="1"/>
  <c r="AK68" s="1"/>
  <c r="AJ57"/>
  <c r="AJ59" s="1"/>
  <c r="AJ66" s="1"/>
  <c r="AJ68" s="1"/>
  <c r="AI57"/>
  <c r="AI59" s="1"/>
  <c r="AI66" s="1"/>
  <c r="AI68" s="1"/>
  <c r="AH57"/>
  <c r="AH59" s="1"/>
  <c r="AH66" s="1"/>
  <c r="AH68" s="1"/>
  <c r="AG57"/>
  <c r="AG59" s="1"/>
  <c r="AG66" s="1"/>
  <c r="AG68" s="1"/>
  <c r="AF80"/>
  <c r="AF67"/>
  <c r="AF61"/>
  <c r="AF63" s="1"/>
  <c r="AF65" s="1"/>
  <c r="AF57"/>
  <c r="AF59" s="1"/>
  <c r="AE57"/>
  <c r="AE59" s="1"/>
  <c r="FQ19" i="3"/>
  <c r="FS18"/>
  <c r="AE89" i="5"/>
  <c r="AE90" s="1"/>
  <c r="AE91" s="1"/>
  <c r="AE94" s="1"/>
  <c r="AE88"/>
  <c r="AE80"/>
  <c r="AE67"/>
  <c r="AE61"/>
  <c r="AE63" s="1"/>
  <c r="AE65" s="1"/>
  <c r="AD89"/>
  <c r="AD88"/>
  <c r="AD90" s="1"/>
  <c r="AD80"/>
  <c r="AD67"/>
  <c r="AD61"/>
  <c r="AD63" s="1"/>
  <c r="AD65" s="1"/>
  <c r="AD57"/>
  <c r="AD59" s="1"/>
  <c r="AC89"/>
  <c r="AC88"/>
  <c r="AC90" s="1"/>
  <c r="AC80"/>
  <c r="AC67"/>
  <c r="AC61"/>
  <c r="AC63" s="1"/>
  <c r="AC65" s="1"/>
  <c r="AC57"/>
  <c r="AC59" s="1"/>
  <c r="AB89"/>
  <c r="AB88"/>
  <c r="AB90" s="1"/>
  <c r="AB80"/>
  <c r="AB67"/>
  <c r="AB61"/>
  <c r="AB63" s="1"/>
  <c r="AB65" s="1"/>
  <c r="AB57"/>
  <c r="AB59" s="1"/>
  <c r="AA89"/>
  <c r="AA88"/>
  <c r="AA90" s="1"/>
  <c r="AA80"/>
  <c r="AA67"/>
  <c r="AA61"/>
  <c r="AA63" s="1"/>
  <c r="AA65" s="1"/>
  <c r="AA57"/>
  <c r="AA59" s="1"/>
  <c r="Z89"/>
  <c r="Z88"/>
  <c r="Z90" s="1"/>
  <c r="Z91" s="1"/>
  <c r="Z94" s="1"/>
  <c r="Z80"/>
  <c r="Z67"/>
  <c r="Z61"/>
  <c r="Z63" s="1"/>
  <c r="Z65" s="1"/>
  <c r="Z57"/>
  <c r="Z59" s="1"/>
  <c r="Y89"/>
  <c r="Y88"/>
  <c r="Y90" s="1"/>
  <c r="Y80"/>
  <c r="Y67"/>
  <c r="Y61"/>
  <c r="Y63" s="1"/>
  <c r="Y65" s="1"/>
  <c r="Y57"/>
  <c r="Y59" s="1"/>
  <c r="X89"/>
  <c r="X88"/>
  <c r="X80"/>
  <c r="X67"/>
  <c r="X61"/>
  <c r="X63" s="1"/>
  <c r="X65" s="1"/>
  <c r="X57"/>
  <c r="X59" s="1"/>
  <c r="W89"/>
  <c r="W90" s="1"/>
  <c r="W91" s="1"/>
  <c r="W94" s="1"/>
  <c r="W88"/>
  <c r="W80"/>
  <c r="W67"/>
  <c r="W61"/>
  <c r="W63" s="1"/>
  <c r="W65" s="1"/>
  <c r="W57"/>
  <c r="W59" s="1"/>
  <c r="V89"/>
  <c r="V90" s="1"/>
  <c r="V91" s="1"/>
  <c r="V94" s="1"/>
  <c r="U89"/>
  <c r="U90" s="1"/>
  <c r="U91" s="1"/>
  <c r="U94" s="1"/>
  <c r="T89"/>
  <c r="T90" s="1"/>
  <c r="T91" s="1"/>
  <c r="T94" s="1"/>
  <c r="S89"/>
  <c r="S90" s="1"/>
  <c r="S91" s="1"/>
  <c r="S94" s="1"/>
  <c r="V88"/>
  <c r="U88"/>
  <c r="T88"/>
  <c r="S88"/>
  <c r="V80"/>
  <c r="U80"/>
  <c r="T80"/>
  <c r="S80"/>
  <c r="AF88"/>
  <c r="BG88"/>
  <c r="BK88"/>
  <c r="CV88"/>
  <c r="CZ88"/>
  <c r="DA88"/>
  <c r="DA90" s="1"/>
  <c r="DB88"/>
  <c r="DB90" s="1"/>
  <c r="DC88"/>
  <c r="DD88"/>
  <c r="AF89"/>
  <c r="AF90" s="1"/>
  <c r="AF91" s="1"/>
  <c r="AF94" s="1"/>
  <c r="BG89"/>
  <c r="BK89"/>
  <c r="CV89"/>
  <c r="CV90" s="1"/>
  <c r="CZ89"/>
  <c r="DA89"/>
  <c r="DB89"/>
  <c r="DC89"/>
  <c r="DD89"/>
  <c r="DD90" s="1"/>
  <c r="DD91" s="1"/>
  <c r="DD94" s="1"/>
  <c r="V67"/>
  <c r="V61"/>
  <c r="V63" s="1"/>
  <c r="V65" s="1"/>
  <c r="V57"/>
  <c r="V59" s="1"/>
  <c r="U67"/>
  <c r="U61"/>
  <c r="U63" s="1"/>
  <c r="U65" s="1"/>
  <c r="U57"/>
  <c r="U59" s="1"/>
  <c r="T67"/>
  <c r="T61"/>
  <c r="T63" s="1"/>
  <c r="T65" s="1"/>
  <c r="T57"/>
  <c r="T59" s="1"/>
  <c r="S67"/>
  <c r="S61"/>
  <c r="S63" s="1"/>
  <c r="S65" s="1"/>
  <c r="S57"/>
  <c r="S59" s="1"/>
  <c r="R89"/>
  <c r="R90" s="1"/>
  <c r="R91" s="1"/>
  <c r="R94" s="1"/>
  <c r="R88"/>
  <c r="R80"/>
  <c r="R67"/>
  <c r="R61"/>
  <c r="R63" s="1"/>
  <c r="R65" s="1"/>
  <c r="R57"/>
  <c r="R59" s="1"/>
  <c r="Q89"/>
  <c r="P89"/>
  <c r="Q88"/>
  <c r="Q90" s="1"/>
  <c r="Q91" s="1"/>
  <c r="Q94" s="1"/>
  <c r="P88"/>
  <c r="P90" s="1"/>
  <c r="P91" s="1"/>
  <c r="P94" s="1"/>
  <c r="Q80"/>
  <c r="P80"/>
  <c r="Q67"/>
  <c r="P67"/>
  <c r="Q61"/>
  <c r="Q63" s="1"/>
  <c r="Q65" s="1"/>
  <c r="P61"/>
  <c r="P63" s="1"/>
  <c r="P65" s="1"/>
  <c r="Q57"/>
  <c r="Q59" s="1"/>
  <c r="Q66" s="1"/>
  <c r="Q68" s="1"/>
  <c r="P57"/>
  <c r="P59" s="1"/>
  <c r="P66" s="1"/>
  <c r="P68" s="1"/>
  <c r="P81" s="1"/>
  <c r="R43"/>
  <c r="R42"/>
  <c r="R39"/>
  <c r="R40" s="1"/>
  <c r="R41" s="1"/>
  <c r="R38"/>
  <c r="R30"/>
  <c r="R14"/>
  <c r="R16" s="1"/>
  <c r="R18" s="1"/>
  <c r="R19" s="1"/>
  <c r="R11"/>
  <c r="R7"/>
  <c r="N89"/>
  <c r="O89"/>
  <c r="O90" s="1"/>
  <c r="O91" s="1"/>
  <c r="O94" s="1"/>
  <c r="M89"/>
  <c r="L89"/>
  <c r="K89"/>
  <c r="O88"/>
  <c r="N88"/>
  <c r="N90" s="1"/>
  <c r="N91" s="1"/>
  <c r="N94" s="1"/>
  <c r="M88"/>
  <c r="M90" s="1"/>
  <c r="M91" s="1"/>
  <c r="M94" s="1"/>
  <c r="L88"/>
  <c r="L90" s="1"/>
  <c r="K88"/>
  <c r="K90" s="1"/>
  <c r="K91" s="1"/>
  <c r="K94" s="1"/>
  <c r="O80"/>
  <c r="N80"/>
  <c r="M80"/>
  <c r="L80"/>
  <c r="K80"/>
  <c r="O67"/>
  <c r="N67"/>
  <c r="M67"/>
  <c r="L67"/>
  <c r="K67"/>
  <c r="O61"/>
  <c r="O63" s="1"/>
  <c r="O65" s="1"/>
  <c r="N61"/>
  <c r="N63" s="1"/>
  <c r="N65" s="1"/>
  <c r="M61"/>
  <c r="M63" s="1"/>
  <c r="M65" s="1"/>
  <c r="L61"/>
  <c r="L63" s="1"/>
  <c r="L65" s="1"/>
  <c r="K61"/>
  <c r="K63" s="1"/>
  <c r="K65" s="1"/>
  <c r="O57"/>
  <c r="O59" s="1"/>
  <c r="N57"/>
  <c r="N59" s="1"/>
  <c r="M57"/>
  <c r="M59" s="1"/>
  <c r="L57"/>
  <c r="L59" s="1"/>
  <c r="K57"/>
  <c r="K59" s="1"/>
  <c r="J89"/>
  <c r="J88"/>
  <c r="J90" s="1"/>
  <c r="J80"/>
  <c r="J67"/>
  <c r="J61"/>
  <c r="J63" s="1"/>
  <c r="J65" s="1"/>
  <c r="J57"/>
  <c r="J59" s="1"/>
  <c r="I89"/>
  <c r="I88"/>
  <c r="I90" s="1"/>
  <c r="I91" s="1"/>
  <c r="I94" s="1"/>
  <c r="I80"/>
  <c r="I67"/>
  <c r="I61"/>
  <c r="I63" s="1"/>
  <c r="I65" s="1"/>
  <c r="I57"/>
  <c r="I59" s="1"/>
  <c r="H67"/>
  <c r="H57"/>
  <c r="H59" s="1"/>
  <c r="H89"/>
  <c r="H88"/>
  <c r="H90" s="1"/>
  <c r="H80"/>
  <c r="H61"/>
  <c r="H63" s="1"/>
  <c r="H65" s="1"/>
  <c r="G89"/>
  <c r="G90" s="1"/>
  <c r="G91" s="1"/>
  <c r="G88"/>
  <c r="G80"/>
  <c r="G67"/>
  <c r="G61"/>
  <c r="G63" s="1"/>
  <c r="G65" s="1"/>
  <c r="G57"/>
  <c r="G59" s="1"/>
  <c r="F89"/>
  <c r="F88"/>
  <c r="F90" s="1"/>
  <c r="F91" s="1"/>
  <c r="F94" s="1"/>
  <c r="F80"/>
  <c r="F67"/>
  <c r="F61"/>
  <c r="F63" s="1"/>
  <c r="F65" s="1"/>
  <c r="F57"/>
  <c r="F59" s="1"/>
  <c r="D89"/>
  <c r="E89"/>
  <c r="E90" s="1"/>
  <c r="E88"/>
  <c r="E80"/>
  <c r="E67"/>
  <c r="E61"/>
  <c r="E63" s="1"/>
  <c r="E65" s="1"/>
  <c r="E57"/>
  <c r="E59" s="1"/>
  <c r="D88"/>
  <c r="D90" s="1"/>
  <c r="D80"/>
  <c r="D67"/>
  <c r="D61"/>
  <c r="D63" s="1"/>
  <c r="D65" s="1"/>
  <c r="D57"/>
  <c r="D59" s="1"/>
  <c r="C88"/>
  <c r="C90" s="1"/>
  <c r="C91" s="1"/>
  <c r="C94" s="1"/>
  <c r="C89"/>
  <c r="C80"/>
  <c r="C67"/>
  <c r="C14"/>
  <c r="C16" s="1"/>
  <c r="C18" s="1"/>
  <c r="C19" s="1"/>
  <c r="C61"/>
  <c r="C63" s="1"/>
  <c r="C65" s="1"/>
  <c r="C57"/>
  <c r="C59" s="1"/>
  <c r="F38"/>
  <c r="F39"/>
  <c r="F40" s="1"/>
  <c r="F41" s="1"/>
  <c r="F42"/>
  <c r="F43"/>
  <c r="F30"/>
  <c r="M13" i="4"/>
  <c r="F14" i="5"/>
  <c r="F16" s="1"/>
  <c r="F18" s="1"/>
  <c r="F19" s="1"/>
  <c r="L13" i="4"/>
  <c r="F11" i="5"/>
  <c r="F7"/>
  <c r="CW30"/>
  <c r="E44" i="3"/>
  <c r="B44"/>
  <c r="F33"/>
  <c r="F31"/>
  <c r="F32"/>
  <c r="F24"/>
  <c r="B23"/>
  <c r="C23"/>
  <c r="D23"/>
  <c r="E23"/>
  <c r="B21"/>
  <c r="B22" s="1"/>
  <c r="B24" s="1"/>
  <c r="B25" s="1"/>
  <c r="C21"/>
  <c r="C22" s="1"/>
  <c r="D21"/>
  <c r="D22" s="1"/>
  <c r="D24" s="1"/>
  <c r="E21"/>
  <c r="E22" s="1"/>
  <c r="E24" s="1"/>
  <c r="F21"/>
  <c r="K21"/>
  <c r="J16"/>
  <c r="M23"/>
  <c r="CW39" i="5"/>
  <c r="CW38"/>
  <c r="CW41" s="1"/>
  <c r="CW14"/>
  <c r="CW16" s="1"/>
  <c r="CW18" s="1"/>
  <c r="CW19" s="1"/>
  <c r="CW31" s="1"/>
  <c r="CW32" s="1"/>
  <c r="CW11"/>
  <c r="CW10"/>
  <c r="BV14"/>
  <c r="BW14"/>
  <c r="BX14"/>
  <c r="BY14"/>
  <c r="BZ14"/>
  <c r="CA14"/>
  <c r="CB14"/>
  <c r="CC14"/>
  <c r="CD14"/>
  <c r="CE14"/>
  <c r="CF14"/>
  <c r="CG14"/>
  <c r="CH14"/>
  <c r="BV16"/>
  <c r="BW16"/>
  <c r="BX16"/>
  <c r="BY16"/>
  <c r="BZ16"/>
  <c r="CA16"/>
  <c r="CB16"/>
  <c r="CC16"/>
  <c r="CD16"/>
  <c r="CE16"/>
  <c r="CF16"/>
  <c r="CG16"/>
  <c r="CH16"/>
  <c r="BV18"/>
  <c r="BW18"/>
  <c r="BX18"/>
  <c r="BY18"/>
  <c r="BZ18"/>
  <c r="CA18"/>
  <c r="CB18"/>
  <c r="CC18"/>
  <c r="CD18"/>
  <c r="CE18"/>
  <c r="CF18"/>
  <c r="CG18"/>
  <c r="CH18"/>
  <c r="BV19"/>
  <c r="BW19"/>
  <c r="BX19"/>
  <c r="BY19"/>
  <c r="BZ19"/>
  <c r="CA19"/>
  <c r="CB19"/>
  <c r="CC19"/>
  <c r="CD19"/>
  <c r="CE19"/>
  <c r="CF19"/>
  <c r="CG19"/>
  <c r="CH19"/>
  <c r="BV11"/>
  <c r="BW11"/>
  <c r="BX11"/>
  <c r="BY11"/>
  <c r="BZ11"/>
  <c r="CA11"/>
  <c r="CB11"/>
  <c r="CC11"/>
  <c r="CD11"/>
  <c r="CE11"/>
  <c r="CF11"/>
  <c r="CG11"/>
  <c r="CH11"/>
  <c r="BU11"/>
  <c r="BV10"/>
  <c r="BW10"/>
  <c r="BX10"/>
  <c r="BY10"/>
  <c r="BZ10"/>
  <c r="CA10"/>
  <c r="CB10"/>
  <c r="CC10"/>
  <c r="CD10"/>
  <c r="CE10"/>
  <c r="CF10"/>
  <c r="CG10"/>
  <c r="CH10"/>
  <c r="BU10"/>
  <c r="CH7"/>
  <c r="CG7"/>
  <c r="CF7"/>
  <c r="CE7"/>
  <c r="CD7"/>
  <c r="CC7"/>
  <c r="CB7"/>
  <c r="CA7"/>
  <c r="BZ7"/>
  <c r="BY7"/>
  <c r="BX7"/>
  <c r="BW7"/>
  <c r="BV7"/>
  <c r="BU7"/>
  <c r="ES6" i="4"/>
  <c r="AU14" i="5"/>
  <c r="AU16" s="1"/>
  <c r="AU18" s="1"/>
  <c r="AU19" s="1"/>
  <c r="AV14"/>
  <c r="AV16" s="1"/>
  <c r="AV18" s="1"/>
  <c r="AV19" s="1"/>
  <c r="AW14"/>
  <c r="AW16" s="1"/>
  <c r="AW18" s="1"/>
  <c r="AW19" s="1"/>
  <c r="AX14"/>
  <c r="AX16" s="1"/>
  <c r="AX18" s="1"/>
  <c r="AX19" s="1"/>
  <c r="AY14"/>
  <c r="AY16" s="1"/>
  <c r="AY18" s="1"/>
  <c r="AY19" s="1"/>
  <c r="AZ14"/>
  <c r="AZ16" s="1"/>
  <c r="AZ18" s="1"/>
  <c r="AZ19" s="1"/>
  <c r="BA14"/>
  <c r="BA16" s="1"/>
  <c r="BA18" s="1"/>
  <c r="BA19" s="1"/>
  <c r="BB14"/>
  <c r="BB16" s="1"/>
  <c r="BB18" s="1"/>
  <c r="BB19" s="1"/>
  <c r="BC14"/>
  <c r="BC16" s="1"/>
  <c r="BC18" s="1"/>
  <c r="BC19" s="1"/>
  <c r="BD14"/>
  <c r="BD16" s="1"/>
  <c r="BD18" s="1"/>
  <c r="BD19" s="1"/>
  <c r="BE14"/>
  <c r="BE16" s="1"/>
  <c r="BE18" s="1"/>
  <c r="BE19" s="1"/>
  <c r="BF14"/>
  <c r="BF16" s="1"/>
  <c r="BF18" s="1"/>
  <c r="BF19" s="1"/>
  <c r="BG14"/>
  <c r="BG16" s="1"/>
  <c r="BG18" s="1"/>
  <c r="BG19" s="1"/>
  <c r="BH14"/>
  <c r="BH16" s="1"/>
  <c r="BH18" s="1"/>
  <c r="BH19" s="1"/>
  <c r="BI14"/>
  <c r="BI16" s="1"/>
  <c r="BI18" s="1"/>
  <c r="BI19" s="1"/>
  <c r="BJ14"/>
  <c r="BJ16" s="1"/>
  <c r="BJ18" s="1"/>
  <c r="BJ19" s="1"/>
  <c r="BK14"/>
  <c r="BK16" s="1"/>
  <c r="BK18" s="1"/>
  <c r="BK19" s="1"/>
  <c r="BL14"/>
  <c r="BL16" s="1"/>
  <c r="BL18" s="1"/>
  <c r="BL19" s="1"/>
  <c r="BM14"/>
  <c r="BM16" s="1"/>
  <c r="BM18" s="1"/>
  <c r="BM19" s="1"/>
  <c r="BN14"/>
  <c r="BN16" s="1"/>
  <c r="BN18" s="1"/>
  <c r="BN19" s="1"/>
  <c r="BO14"/>
  <c r="BO16" s="1"/>
  <c r="BO18" s="1"/>
  <c r="BO19" s="1"/>
  <c r="BP14"/>
  <c r="BP16" s="1"/>
  <c r="BP18" s="1"/>
  <c r="BP19" s="1"/>
  <c r="BQ14"/>
  <c r="BQ16" s="1"/>
  <c r="BQ18" s="1"/>
  <c r="BQ19" s="1"/>
  <c r="BR14"/>
  <c r="BR16" s="1"/>
  <c r="BR18" s="1"/>
  <c r="BR19" s="1"/>
  <c r="BS14"/>
  <c r="BS16" s="1"/>
  <c r="BS18" s="1"/>
  <c r="BS19" s="1"/>
  <c r="AT14"/>
  <c r="AT16" s="1"/>
  <c r="AT18" s="1"/>
  <c r="AT19" s="1"/>
  <c r="AT20" s="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BO10"/>
  <c r="BS10"/>
  <c r="BR10"/>
  <c r="BQ10"/>
  <c r="BP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AT7"/>
  <c r="AT31" s="1"/>
  <c r="AT32" s="1"/>
  <c r="AT35" s="1"/>
  <c r="AS7"/>
  <c r="DU16" i="3"/>
  <c r="DQ16"/>
  <c r="IT6" i="4"/>
  <c r="BU43" i="5"/>
  <c r="BU42"/>
  <c r="BU39"/>
  <c r="BU38"/>
  <c r="BU40" s="1"/>
  <c r="BU41" s="1"/>
  <c r="BU30"/>
  <c r="BU14"/>
  <c r="BU16" s="1"/>
  <c r="BU18" s="1"/>
  <c r="BU19" s="1"/>
  <c r="BU31" s="1"/>
  <c r="AS43"/>
  <c r="AS39"/>
  <c r="AS38"/>
  <c r="AS14"/>
  <c r="AS16" s="1"/>
  <c r="AS18" s="1"/>
  <c r="AS19" s="1"/>
  <c r="AS31" s="1"/>
  <c r="AS32" s="1"/>
  <c r="AS11"/>
  <c r="AR43"/>
  <c r="AR42"/>
  <c r="AR39"/>
  <c r="AR38"/>
  <c r="AR41" s="1"/>
  <c r="AR30"/>
  <c r="AR14"/>
  <c r="AR16" s="1"/>
  <c r="AR18" s="1"/>
  <c r="AR19" s="1"/>
  <c r="AR11"/>
  <c r="AR10"/>
  <c r="AR7"/>
  <c r="AQ43"/>
  <c r="AQ42"/>
  <c r="AQ39"/>
  <c r="AQ38"/>
  <c r="AQ40" s="1"/>
  <c r="AQ41" s="1"/>
  <c r="AQ30"/>
  <c r="AQ14"/>
  <c r="AQ16" s="1"/>
  <c r="AQ18" s="1"/>
  <c r="AQ19" s="1"/>
  <c r="AQ11"/>
  <c r="AQ10"/>
  <c r="AQ7"/>
  <c r="AP43"/>
  <c r="AP42"/>
  <c r="AP39"/>
  <c r="AP38"/>
  <c r="AP40" s="1"/>
  <c r="AP30"/>
  <c r="AP14"/>
  <c r="AP16" s="1"/>
  <c r="AP18" s="1"/>
  <c r="AP19" s="1"/>
  <c r="AP11"/>
  <c r="AP10"/>
  <c r="AP7"/>
  <c r="Q43"/>
  <c r="Q42"/>
  <c r="Q39"/>
  <c r="Q38"/>
  <c r="Q40" s="1"/>
  <c r="Q41" s="1"/>
  <c r="Q30"/>
  <c r="Q14"/>
  <c r="Q16" s="1"/>
  <c r="Q18" s="1"/>
  <c r="Q19" s="1"/>
  <c r="Q11"/>
  <c r="Q10"/>
  <c r="Q7"/>
  <c r="P43"/>
  <c r="P42"/>
  <c r="P39"/>
  <c r="P38"/>
  <c r="P40" s="1"/>
  <c r="P41" s="1"/>
  <c r="P30"/>
  <c r="P14"/>
  <c r="P16" s="1"/>
  <c r="P18" s="1"/>
  <c r="P19" s="1"/>
  <c r="P11"/>
  <c r="P10"/>
  <c r="P7"/>
  <c r="E43"/>
  <c r="E42"/>
  <c r="E39"/>
  <c r="E38"/>
  <c r="E40" s="1"/>
  <c r="D43"/>
  <c r="D42"/>
  <c r="D39"/>
  <c r="D38"/>
  <c r="D40" s="1"/>
  <c r="D41" s="1"/>
  <c r="C43"/>
  <c r="C42"/>
  <c r="C39"/>
  <c r="C40" s="1"/>
  <c r="C41" s="1"/>
  <c r="C38"/>
  <c r="B38"/>
  <c r="B43"/>
  <c r="B42"/>
  <c r="B39"/>
  <c r="B40" s="1"/>
  <c r="B41" s="1"/>
  <c r="E30"/>
  <c r="D30"/>
  <c r="C30"/>
  <c r="E13" i="4"/>
  <c r="B30" i="5"/>
  <c r="E24" i="4"/>
  <c r="E14" i="5"/>
  <c r="E16" s="1"/>
  <c r="E18" s="1"/>
  <c r="E19" s="1"/>
  <c r="E11"/>
  <c r="E10"/>
  <c r="E7"/>
  <c r="D14"/>
  <c r="D16" s="1"/>
  <c r="D18" s="1"/>
  <c r="D19" s="1"/>
  <c r="D11"/>
  <c r="D10"/>
  <c r="D7"/>
  <c r="C11"/>
  <c r="C10"/>
  <c r="C7"/>
  <c r="EG10" i="4"/>
  <c r="B14" i="5"/>
  <c r="B16" s="1"/>
  <c r="B11"/>
  <c r="B10"/>
  <c r="I11" i="4"/>
  <c r="I10"/>
  <c r="B7" i="5"/>
  <c r="IR13" i="4"/>
  <c r="IR7"/>
  <c r="CO56"/>
  <c r="CN56"/>
  <c r="CM56"/>
  <c r="CL56"/>
  <c r="CK56"/>
  <c r="CJ56"/>
  <c r="CI56"/>
  <c r="CH56"/>
  <c r="CO43"/>
  <c r="CN43"/>
  <c r="CM43"/>
  <c r="CL43"/>
  <c r="CK43"/>
  <c r="CJ43"/>
  <c r="CI43"/>
  <c r="CH43"/>
  <c r="CO39"/>
  <c r="CO41" s="1"/>
  <c r="CO42" s="1"/>
  <c r="CO44" s="1"/>
  <c r="CN39"/>
  <c r="CN41" s="1"/>
  <c r="CN42" s="1"/>
  <c r="CN44" s="1"/>
  <c r="CM39"/>
  <c r="CM41" s="1"/>
  <c r="CM42" s="1"/>
  <c r="CM44" s="1"/>
  <c r="CL39"/>
  <c r="CL41" s="1"/>
  <c r="CL42" s="1"/>
  <c r="CL44" s="1"/>
  <c r="CK39"/>
  <c r="CK41" s="1"/>
  <c r="CK42" s="1"/>
  <c r="CK44" s="1"/>
  <c r="CJ39"/>
  <c r="CJ41" s="1"/>
  <c r="CJ42" s="1"/>
  <c r="CJ44" s="1"/>
  <c r="CI39"/>
  <c r="CI41" s="1"/>
  <c r="CI42" s="1"/>
  <c r="CI44" s="1"/>
  <c r="CH39"/>
  <c r="CH41" s="1"/>
  <c r="CH42" s="1"/>
  <c r="CH44" s="1"/>
  <c r="CG56"/>
  <c r="CG39"/>
  <c r="CG43"/>
  <c r="CG41"/>
  <c r="CG42" s="1"/>
  <c r="IA24"/>
  <c r="ID13"/>
  <c r="IC13"/>
  <c r="IB13"/>
  <c r="IA13"/>
  <c r="ID7"/>
  <c r="IC7"/>
  <c r="IB7"/>
  <c r="IA7"/>
  <c r="HW24"/>
  <c r="HZ13"/>
  <c r="HY13"/>
  <c r="HX13"/>
  <c r="HW13"/>
  <c r="HZ7"/>
  <c r="HY7"/>
  <c r="HX7"/>
  <c r="HW7"/>
  <c r="HS24"/>
  <c r="HV13"/>
  <c r="HU13"/>
  <c r="HT13"/>
  <c r="HS13"/>
  <c r="HV7"/>
  <c r="HU7"/>
  <c r="HT7"/>
  <c r="HS7"/>
  <c r="HO24"/>
  <c r="HR13"/>
  <c r="HQ13"/>
  <c r="HP13"/>
  <c r="HO13"/>
  <c r="HR7"/>
  <c r="HQ7"/>
  <c r="HP7"/>
  <c r="HO7"/>
  <c r="HK24"/>
  <c r="HN13"/>
  <c r="HM13"/>
  <c r="HL13"/>
  <c r="HK13"/>
  <c r="HN7"/>
  <c r="HM7"/>
  <c r="HL7"/>
  <c r="HK7"/>
  <c r="HG24"/>
  <c r="HJ13"/>
  <c r="HI13"/>
  <c r="HH13"/>
  <c r="HG13"/>
  <c r="HJ7"/>
  <c r="HI7"/>
  <c r="HH7"/>
  <c r="HG7"/>
  <c r="HC24"/>
  <c r="HF13"/>
  <c r="HE13"/>
  <c r="HD13"/>
  <c r="HC13"/>
  <c r="HF7"/>
  <c r="HE7"/>
  <c r="HD7"/>
  <c r="HC7"/>
  <c r="GY24"/>
  <c r="HB13"/>
  <c r="HA13"/>
  <c r="GZ13"/>
  <c r="GY13"/>
  <c r="HB7"/>
  <c r="HA7"/>
  <c r="GZ7"/>
  <c r="GY7"/>
  <c r="GU24"/>
  <c r="GR24"/>
  <c r="GX13"/>
  <c r="GW13"/>
  <c r="GV13"/>
  <c r="GU13"/>
  <c r="GX7"/>
  <c r="GW7"/>
  <c r="GV7"/>
  <c r="GU7"/>
  <c r="GT13"/>
  <c r="GS13"/>
  <c r="GR13"/>
  <c r="GT11"/>
  <c r="GS11"/>
  <c r="GR11"/>
  <c r="GT7"/>
  <c r="GS7"/>
  <c r="GR25" s="1"/>
  <c r="GR26" s="1"/>
  <c r="GR29" s="1"/>
  <c r="GR7"/>
  <c r="GO24"/>
  <c r="GQ13"/>
  <c r="GP13"/>
  <c r="GO13"/>
  <c r="GQ11"/>
  <c r="GP11"/>
  <c r="GO11"/>
  <c r="GQ7"/>
  <c r="GP7"/>
  <c r="GO25" s="1"/>
  <c r="GO26" s="1"/>
  <c r="GO29" s="1"/>
  <c r="GO7"/>
  <c r="GL24"/>
  <c r="GN13"/>
  <c r="GM13"/>
  <c r="GL13"/>
  <c r="GN11"/>
  <c r="GM11"/>
  <c r="GL11"/>
  <c r="GN7"/>
  <c r="GM7"/>
  <c r="GL25" s="1"/>
  <c r="GL26" s="1"/>
  <c r="GL29" s="1"/>
  <c r="GL7"/>
  <c r="GI24"/>
  <c r="GK13"/>
  <c r="GJ13"/>
  <c r="GI13"/>
  <c r="GK11"/>
  <c r="GJ11"/>
  <c r="GI11"/>
  <c r="GK7"/>
  <c r="GJ7"/>
  <c r="GI25" s="1"/>
  <c r="GI26" s="1"/>
  <c r="GI29" s="1"/>
  <c r="GI7"/>
  <c r="GF24"/>
  <c r="GH13"/>
  <c r="GG13"/>
  <c r="GF13"/>
  <c r="GH11"/>
  <c r="GG11"/>
  <c r="GF11"/>
  <c r="GH7"/>
  <c r="GG7"/>
  <c r="GF25" s="1"/>
  <c r="GF26" s="1"/>
  <c r="GF29" s="1"/>
  <c r="GF7"/>
  <c r="GC24"/>
  <c r="GE13"/>
  <c r="GD13"/>
  <c r="GC13"/>
  <c r="GE11"/>
  <c r="GD11"/>
  <c r="GC11"/>
  <c r="GE7"/>
  <c r="GD7"/>
  <c r="GC25" s="1"/>
  <c r="GC26" s="1"/>
  <c r="GC29" s="1"/>
  <c r="GC7"/>
  <c r="FZ24"/>
  <c r="GB13"/>
  <c r="GA13"/>
  <c r="FZ13"/>
  <c r="GB11"/>
  <c r="GA11"/>
  <c r="FZ11"/>
  <c r="GB7"/>
  <c r="GA7"/>
  <c r="FZ25" s="1"/>
  <c r="FZ26" s="1"/>
  <c r="FZ29" s="1"/>
  <c r="FZ7"/>
  <c r="FW24"/>
  <c r="FY13"/>
  <c r="FX13"/>
  <c r="FW13"/>
  <c r="FY11"/>
  <c r="FX11"/>
  <c r="FW11"/>
  <c r="FY7"/>
  <c r="FX7"/>
  <c r="FW25" s="1"/>
  <c r="FW26" s="1"/>
  <c r="FW29" s="1"/>
  <c r="FW7"/>
  <c r="CB24"/>
  <c r="BY24"/>
  <c r="BV24"/>
  <c r="BS24"/>
  <c r="BP24"/>
  <c r="BM24"/>
  <c r="BJ24"/>
  <c r="BG24"/>
  <c r="CD13"/>
  <c r="CC13"/>
  <c r="CB13"/>
  <c r="CA13"/>
  <c r="BZ13"/>
  <c r="BY13"/>
  <c r="BX13"/>
  <c r="BW13"/>
  <c r="BV13"/>
  <c r="BV14" s="1"/>
  <c r="BU13"/>
  <c r="BT13"/>
  <c r="BS13"/>
  <c r="BR13"/>
  <c r="BQ13"/>
  <c r="BP13"/>
  <c r="BO13"/>
  <c r="BN13"/>
  <c r="BM13"/>
  <c r="BL13"/>
  <c r="BK13"/>
  <c r="BJ13"/>
  <c r="BI13"/>
  <c r="BH13"/>
  <c r="BG13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CD7"/>
  <c r="CC7"/>
  <c r="CB25" s="1"/>
  <c r="CB26" s="1"/>
  <c r="CB7"/>
  <c r="CA7"/>
  <c r="BZ7"/>
  <c r="BY25" s="1"/>
  <c r="BY26" s="1"/>
  <c r="BY29" s="1"/>
  <c r="BY7"/>
  <c r="BX7"/>
  <c r="BW7"/>
  <c r="BV25" s="1"/>
  <c r="BV26" s="1"/>
  <c r="BV7"/>
  <c r="BU7"/>
  <c r="BT7"/>
  <c r="BS25" s="1"/>
  <c r="BS26" s="1"/>
  <c r="BS7"/>
  <c r="BR7"/>
  <c r="BQ7"/>
  <c r="BP25" s="1"/>
  <c r="BP26" s="1"/>
  <c r="BP7"/>
  <c r="BO7"/>
  <c r="BN7"/>
  <c r="BM25" s="1"/>
  <c r="BM26" s="1"/>
  <c r="BM7"/>
  <c r="BL7"/>
  <c r="BK7"/>
  <c r="BJ25" s="1"/>
  <c r="BJ26" s="1"/>
  <c r="BJ7"/>
  <c r="BI7"/>
  <c r="BH7"/>
  <c r="BG25" s="1"/>
  <c r="BG26" s="1"/>
  <c r="BG7"/>
  <c r="FT24"/>
  <c r="FV13"/>
  <c r="FU13"/>
  <c r="FT13"/>
  <c r="FV11"/>
  <c r="FU11"/>
  <c r="FT11"/>
  <c r="FV7"/>
  <c r="FU7"/>
  <c r="FT25" s="1"/>
  <c r="FT26" s="1"/>
  <c r="FT29" s="1"/>
  <c r="FT7"/>
  <c r="BK56"/>
  <c r="BJ56"/>
  <c r="BI56"/>
  <c r="BH56"/>
  <c r="BG56"/>
  <c r="BF56"/>
  <c r="BE56"/>
  <c r="BD56"/>
  <c r="BK43"/>
  <c r="BJ43"/>
  <c r="BI43"/>
  <c r="BH43"/>
  <c r="BG43"/>
  <c r="BF43"/>
  <c r="BE43"/>
  <c r="BD43"/>
  <c r="BK39"/>
  <c r="BK41" s="1"/>
  <c r="BK42" s="1"/>
  <c r="BK44" s="1"/>
  <c r="BJ39"/>
  <c r="BJ41" s="1"/>
  <c r="BJ42" s="1"/>
  <c r="BJ44" s="1"/>
  <c r="BI39"/>
  <c r="BI41" s="1"/>
  <c r="BI42" s="1"/>
  <c r="BI44" s="1"/>
  <c r="BH39"/>
  <c r="BH41" s="1"/>
  <c r="BH42" s="1"/>
  <c r="BH44" s="1"/>
  <c r="BG39"/>
  <c r="BG41" s="1"/>
  <c r="BG42" s="1"/>
  <c r="BG44" s="1"/>
  <c r="BF39"/>
  <c r="BF41" s="1"/>
  <c r="BF42" s="1"/>
  <c r="BF44" s="1"/>
  <c r="BE39"/>
  <c r="BE41" s="1"/>
  <c r="BE42" s="1"/>
  <c r="BE44" s="1"/>
  <c r="BD39"/>
  <c r="BD41" s="1"/>
  <c r="BD42" s="1"/>
  <c r="BD44" s="1"/>
  <c r="BC56"/>
  <c r="BC43"/>
  <c r="BC39"/>
  <c r="BC41" s="1"/>
  <c r="BC42" s="1"/>
  <c r="DN13"/>
  <c r="DM13"/>
  <c r="DL13"/>
  <c r="DK13"/>
  <c r="DN7"/>
  <c r="DM7"/>
  <c r="DL7"/>
  <c r="DK7"/>
  <c r="DK25" s="1"/>
  <c r="DK26" s="1"/>
  <c r="DK29" s="1"/>
  <c r="DG24"/>
  <c r="DJ13"/>
  <c r="DI13"/>
  <c r="DH13"/>
  <c r="DG13"/>
  <c r="DJ7"/>
  <c r="DI7"/>
  <c r="DH7"/>
  <c r="DG7"/>
  <c r="DC24"/>
  <c r="DF13"/>
  <c r="DE13"/>
  <c r="DD13"/>
  <c r="DC13"/>
  <c r="DF7"/>
  <c r="DE7"/>
  <c r="DD7"/>
  <c r="DC7"/>
  <c r="CY24"/>
  <c r="DB13"/>
  <c r="DA13"/>
  <c r="CZ13"/>
  <c r="CY13"/>
  <c r="DB7"/>
  <c r="DA7"/>
  <c r="CZ7"/>
  <c r="CY7"/>
  <c r="CU24"/>
  <c r="CX13"/>
  <c r="CW13"/>
  <c r="CV13"/>
  <c r="CU13"/>
  <c r="CX7"/>
  <c r="CW7"/>
  <c r="CV7"/>
  <c r="CU7"/>
  <c r="CQ24"/>
  <c r="CT13"/>
  <c r="CS13"/>
  <c r="CR13"/>
  <c r="CQ13"/>
  <c r="CT7"/>
  <c r="CS7"/>
  <c r="CR7"/>
  <c r="CQ7"/>
  <c r="CM24"/>
  <c r="CP13"/>
  <c r="CO13"/>
  <c r="CN13"/>
  <c r="CM13"/>
  <c r="CP7"/>
  <c r="CO7"/>
  <c r="CN7"/>
  <c r="CM7"/>
  <c r="CI24"/>
  <c r="CL13"/>
  <c r="CK13"/>
  <c r="CJ13"/>
  <c r="CI13"/>
  <c r="CL7"/>
  <c r="CK7"/>
  <c r="CJ7"/>
  <c r="CI7"/>
  <c r="CE24"/>
  <c r="CH13"/>
  <c r="CG13"/>
  <c r="CF13"/>
  <c r="CE13"/>
  <c r="CH7"/>
  <c r="CG7"/>
  <c r="CF7"/>
  <c r="CE7"/>
  <c r="BD24"/>
  <c r="BF13"/>
  <c r="BE13"/>
  <c r="BD13"/>
  <c r="BF11"/>
  <c r="BE11"/>
  <c r="BD11"/>
  <c r="BF7"/>
  <c r="BE7"/>
  <c r="BD25" s="1"/>
  <c r="BD26" s="1"/>
  <c r="BD29" s="1"/>
  <c r="BD7"/>
  <c r="HW44" i="3"/>
  <c r="HV44"/>
  <c r="HU44"/>
  <c r="HT44"/>
  <c r="HS44"/>
  <c r="HR44"/>
  <c r="HQ44"/>
  <c r="HV23"/>
  <c r="HU23"/>
  <c r="HT23"/>
  <c r="HS23"/>
  <c r="HR23"/>
  <c r="HQ23"/>
  <c r="HW19"/>
  <c r="HW21" s="1"/>
  <c r="HV19"/>
  <c r="HV21" s="1"/>
  <c r="HU19"/>
  <c r="HU21" s="1"/>
  <c r="HT19"/>
  <c r="HT21" s="1"/>
  <c r="HS19"/>
  <c r="HS21" s="1"/>
  <c r="HR19"/>
  <c r="HR21" s="1"/>
  <c r="HQ19"/>
  <c r="HQ21" s="1"/>
  <c r="HW18"/>
  <c r="HW23" s="1"/>
  <c r="HP44"/>
  <c r="HO44"/>
  <c r="HN44"/>
  <c r="HM44"/>
  <c r="HL44"/>
  <c r="HK44"/>
  <c r="HJ44"/>
  <c r="HO23"/>
  <c r="HN23"/>
  <c r="HM23"/>
  <c r="HL23"/>
  <c r="HK23"/>
  <c r="HJ23"/>
  <c r="HP19"/>
  <c r="HP21" s="1"/>
  <c r="HO19"/>
  <c r="HO21" s="1"/>
  <c r="HN21"/>
  <c r="HM19"/>
  <c r="HM21" s="1"/>
  <c r="HL19"/>
  <c r="HL21" s="1"/>
  <c r="HK19"/>
  <c r="HK21" s="1"/>
  <c r="HJ19"/>
  <c r="HJ21" s="1"/>
  <c r="HP18"/>
  <c r="HP23" s="1"/>
  <c r="HI44"/>
  <c r="HH44"/>
  <c r="HG44"/>
  <c r="HF44"/>
  <c r="HE44"/>
  <c r="HD44"/>
  <c r="HC44"/>
  <c r="HH23"/>
  <c r="HG23"/>
  <c r="HF23"/>
  <c r="HE23"/>
  <c r="HD23"/>
  <c r="HC23"/>
  <c r="HI19"/>
  <c r="HI21" s="1"/>
  <c r="HH19"/>
  <c r="HH21" s="1"/>
  <c r="HG19"/>
  <c r="HG21" s="1"/>
  <c r="HF19"/>
  <c r="HF21" s="1"/>
  <c r="HE19"/>
  <c r="HE21" s="1"/>
  <c r="HD19"/>
  <c r="HD21" s="1"/>
  <c r="HC19"/>
  <c r="HC21" s="1"/>
  <c r="HI18"/>
  <c r="HI23" s="1"/>
  <c r="HB44"/>
  <c r="HA44"/>
  <c r="GZ44"/>
  <c r="GY44"/>
  <c r="GX44"/>
  <c r="GW44"/>
  <c r="GV44"/>
  <c r="HA23"/>
  <c r="GZ23"/>
  <c r="GY23"/>
  <c r="GX23"/>
  <c r="GW23"/>
  <c r="GV23"/>
  <c r="HB19"/>
  <c r="HB21" s="1"/>
  <c r="HA19"/>
  <c r="HA21" s="1"/>
  <c r="GZ19"/>
  <c r="GZ21" s="1"/>
  <c r="GY19"/>
  <c r="GY21" s="1"/>
  <c r="GX19"/>
  <c r="GX21" s="1"/>
  <c r="GW19"/>
  <c r="GW21" s="1"/>
  <c r="GV19"/>
  <c r="GV21" s="1"/>
  <c r="HB18"/>
  <c r="HB23" s="1"/>
  <c r="GU44"/>
  <c r="GT44"/>
  <c r="GS44"/>
  <c r="GR44"/>
  <c r="GQ44"/>
  <c r="GP44"/>
  <c r="GO44"/>
  <c r="GT23"/>
  <c r="GS23"/>
  <c r="GR23"/>
  <c r="GQ23"/>
  <c r="GP23"/>
  <c r="GO23"/>
  <c r="GU19"/>
  <c r="GU21" s="1"/>
  <c r="GT19"/>
  <c r="GT21" s="1"/>
  <c r="GS19"/>
  <c r="GS21" s="1"/>
  <c r="GR19"/>
  <c r="GR21" s="1"/>
  <c r="GQ19"/>
  <c r="GQ21" s="1"/>
  <c r="GP19"/>
  <c r="GP21" s="1"/>
  <c r="GO19"/>
  <c r="GO21" s="1"/>
  <c r="GU18"/>
  <c r="GU23" s="1"/>
  <c r="GN44"/>
  <c r="GM44"/>
  <c r="GL44"/>
  <c r="GK44"/>
  <c r="GJ44"/>
  <c r="GI44"/>
  <c r="GH44"/>
  <c r="GM23"/>
  <c r="GL23"/>
  <c r="GK23"/>
  <c r="GJ23"/>
  <c r="GI23"/>
  <c r="GH23"/>
  <c r="GM21"/>
  <c r="GM31" s="1"/>
  <c r="GM32" s="1"/>
  <c r="GK21"/>
  <c r="GK31" s="1"/>
  <c r="GK32" s="1"/>
  <c r="GI21"/>
  <c r="GI31" s="1"/>
  <c r="GI32" s="1"/>
  <c r="GN19"/>
  <c r="GN21" s="1"/>
  <c r="GM19"/>
  <c r="GL19"/>
  <c r="GL21" s="1"/>
  <c r="GK19"/>
  <c r="GJ19"/>
  <c r="GJ21" s="1"/>
  <c r="GI19"/>
  <c r="GH19"/>
  <c r="GH21" s="1"/>
  <c r="GN18"/>
  <c r="GN23" s="1"/>
  <c r="GG44"/>
  <c r="GF44"/>
  <c r="GE44"/>
  <c r="GD44"/>
  <c r="GC44"/>
  <c r="GB44"/>
  <c r="GA44"/>
  <c r="GF23"/>
  <c r="GE23"/>
  <c r="GD23"/>
  <c r="GC23"/>
  <c r="GB23"/>
  <c r="GA23"/>
  <c r="GG19"/>
  <c r="GG21" s="1"/>
  <c r="GF19"/>
  <c r="GF21" s="1"/>
  <c r="GE19"/>
  <c r="GE21" s="1"/>
  <c r="GD19"/>
  <c r="GD21" s="1"/>
  <c r="GC19"/>
  <c r="GC21" s="1"/>
  <c r="GB19"/>
  <c r="GB21" s="1"/>
  <c r="GA19"/>
  <c r="GA21" s="1"/>
  <c r="GG18"/>
  <c r="GG23" s="1"/>
  <c r="FZ44"/>
  <c r="FY44"/>
  <c r="FX44"/>
  <c r="FW44"/>
  <c r="FV44"/>
  <c r="FU44"/>
  <c r="FT44"/>
  <c r="FY23"/>
  <c r="FX23"/>
  <c r="FW23"/>
  <c r="FV23"/>
  <c r="FU23"/>
  <c r="FT23"/>
  <c r="FX21"/>
  <c r="FX31" s="1"/>
  <c r="FX32" s="1"/>
  <c r="FV21"/>
  <c r="FV31" s="1"/>
  <c r="FV32" s="1"/>
  <c r="FT21"/>
  <c r="FT31" s="1"/>
  <c r="FT32" s="1"/>
  <c r="FZ19"/>
  <c r="FY19"/>
  <c r="FY21" s="1"/>
  <c r="FX19"/>
  <c r="FW19"/>
  <c r="FW21" s="1"/>
  <c r="FV19"/>
  <c r="FU19"/>
  <c r="FU21" s="1"/>
  <c r="FT19"/>
  <c r="FZ18"/>
  <c r="FZ23" s="1"/>
  <c r="FS44"/>
  <c r="FR44"/>
  <c r="FQ44"/>
  <c r="FP44"/>
  <c r="FO44"/>
  <c r="FN44"/>
  <c r="FM44"/>
  <c r="FR23"/>
  <c r="FQ23"/>
  <c r="FP23"/>
  <c r="FO23"/>
  <c r="FN23"/>
  <c r="FM23"/>
  <c r="FR21"/>
  <c r="FR31" s="1"/>
  <c r="FR32" s="1"/>
  <c r="FP21"/>
  <c r="FP31" s="1"/>
  <c r="FP32" s="1"/>
  <c r="FN21"/>
  <c r="FN31" s="1"/>
  <c r="FN32" s="1"/>
  <c r="FS19"/>
  <c r="FS21" s="1"/>
  <c r="FR19"/>
  <c r="FQ21"/>
  <c r="FP19"/>
  <c r="FO19"/>
  <c r="FO21" s="1"/>
  <c r="FN19"/>
  <c r="FM19"/>
  <c r="FM21" s="1"/>
  <c r="FS23"/>
  <c r="DP44"/>
  <c r="DO44"/>
  <c r="DN44"/>
  <c r="DM44"/>
  <c r="DL44"/>
  <c r="DK44"/>
  <c r="DJ44"/>
  <c r="DO23"/>
  <c r="DN23"/>
  <c r="DM23"/>
  <c r="DL23"/>
  <c r="DK23"/>
  <c r="DJ23"/>
  <c r="DP19"/>
  <c r="DO19"/>
  <c r="DO21" s="1"/>
  <c r="DN19"/>
  <c r="DN21" s="1"/>
  <c r="DM19"/>
  <c r="DM21" s="1"/>
  <c r="DL19"/>
  <c r="DL21" s="1"/>
  <c r="DK19"/>
  <c r="DK21" s="1"/>
  <c r="DJ19"/>
  <c r="DJ21" s="1"/>
  <c r="DP18"/>
  <c r="DP23" s="1"/>
  <c r="DI44"/>
  <c r="DH44"/>
  <c r="DG44"/>
  <c r="DF44"/>
  <c r="DE44"/>
  <c r="DD44"/>
  <c r="DC44"/>
  <c r="DH23"/>
  <c r="DG23"/>
  <c r="DF23"/>
  <c r="DE23"/>
  <c r="DD23"/>
  <c r="DC23"/>
  <c r="DI19"/>
  <c r="DH19"/>
  <c r="DH21" s="1"/>
  <c r="DG19"/>
  <c r="DG21" s="1"/>
  <c r="DF19"/>
  <c r="DF21" s="1"/>
  <c r="DE19"/>
  <c r="DE21" s="1"/>
  <c r="DD19"/>
  <c r="DD21" s="1"/>
  <c r="DC19"/>
  <c r="DC21" s="1"/>
  <c r="DI18"/>
  <c r="DI23" s="1"/>
  <c r="DB44"/>
  <c r="DA44"/>
  <c r="CZ44"/>
  <c r="CY44"/>
  <c r="CX44"/>
  <c r="CW44"/>
  <c r="CV44"/>
  <c r="DA23"/>
  <c r="CZ23"/>
  <c r="CY23"/>
  <c r="CX23"/>
  <c r="CW23"/>
  <c r="CV23"/>
  <c r="DB19"/>
  <c r="DA19"/>
  <c r="DA21" s="1"/>
  <c r="DA31" s="1"/>
  <c r="CZ19"/>
  <c r="CZ21" s="1"/>
  <c r="CY19"/>
  <c r="CY21" s="1"/>
  <c r="CY31" s="1"/>
  <c r="CX19"/>
  <c r="CX21" s="1"/>
  <c r="CW19"/>
  <c r="CW21" s="1"/>
  <c r="CW31" s="1"/>
  <c r="CV21"/>
  <c r="DB18"/>
  <c r="DB23" s="1"/>
  <c r="CU44"/>
  <c r="CT44"/>
  <c r="CS44"/>
  <c r="CR44"/>
  <c r="CQ44"/>
  <c r="CP44"/>
  <c r="CO44"/>
  <c r="CT23"/>
  <c r="CS23"/>
  <c r="CR23"/>
  <c r="CQ23"/>
  <c r="CP23"/>
  <c r="CO23"/>
  <c r="CU19"/>
  <c r="CT19"/>
  <c r="CT21" s="1"/>
  <c r="CS19"/>
  <c r="CS21" s="1"/>
  <c r="CS31" s="1"/>
  <c r="CR19"/>
  <c r="CR21" s="1"/>
  <c r="CQ19"/>
  <c r="CQ21" s="1"/>
  <c r="CQ31" s="1"/>
  <c r="CP19"/>
  <c r="CP21" s="1"/>
  <c r="CO19"/>
  <c r="CO21" s="1"/>
  <c r="CO31" s="1"/>
  <c r="CU18"/>
  <c r="CU23" s="1"/>
  <c r="CN44"/>
  <c r="CM44"/>
  <c r="CL44"/>
  <c r="CK44"/>
  <c r="CJ44"/>
  <c r="CI44"/>
  <c r="CH44"/>
  <c r="CM23"/>
  <c r="CL23"/>
  <c r="CK23"/>
  <c r="CJ23"/>
  <c r="CI23"/>
  <c r="CH23"/>
  <c r="CN19"/>
  <c r="CM19"/>
  <c r="CM21" s="1"/>
  <c r="CL19"/>
  <c r="CL21" s="1"/>
  <c r="CK19"/>
  <c r="CK21" s="1"/>
  <c r="CJ19"/>
  <c r="CJ21" s="1"/>
  <c r="CI19"/>
  <c r="CI21" s="1"/>
  <c r="CH19"/>
  <c r="CH21" s="1"/>
  <c r="CN18"/>
  <c r="CN23" s="1"/>
  <c r="CG44"/>
  <c r="CF44"/>
  <c r="CE44"/>
  <c r="CD44"/>
  <c r="CC44"/>
  <c r="CB44"/>
  <c r="CA44"/>
  <c r="CF23"/>
  <c r="CE23"/>
  <c r="CD23"/>
  <c r="CC23"/>
  <c r="CB23"/>
  <c r="CA23"/>
  <c r="CG19"/>
  <c r="CF19"/>
  <c r="CF21" s="1"/>
  <c r="CE19"/>
  <c r="CE21" s="1"/>
  <c r="CD19"/>
  <c r="CD21" s="1"/>
  <c r="CC19"/>
  <c r="CC21" s="1"/>
  <c r="CB19"/>
  <c r="CB21" s="1"/>
  <c r="CA19"/>
  <c r="CA21" s="1"/>
  <c r="CG18"/>
  <c r="CG23" s="1"/>
  <c r="BZ44"/>
  <c r="BY44"/>
  <c r="BX44"/>
  <c r="BW44"/>
  <c r="BV44"/>
  <c r="BU44"/>
  <c r="BT44"/>
  <c r="BY23"/>
  <c r="BX23"/>
  <c r="BW23"/>
  <c r="BV23"/>
  <c r="BU23"/>
  <c r="BT23"/>
  <c r="BZ19"/>
  <c r="BY19"/>
  <c r="BY21" s="1"/>
  <c r="BX19"/>
  <c r="BX21" s="1"/>
  <c r="BW19"/>
  <c r="BW21" s="1"/>
  <c r="BV19"/>
  <c r="BV21" s="1"/>
  <c r="BU19"/>
  <c r="BU21" s="1"/>
  <c r="BT19"/>
  <c r="BT21" s="1"/>
  <c r="BZ18"/>
  <c r="BZ23" s="1"/>
  <c r="BS44"/>
  <c r="BR44"/>
  <c r="BQ44"/>
  <c r="BP44"/>
  <c r="BO44"/>
  <c r="BN44"/>
  <c r="BM44"/>
  <c r="BR23"/>
  <c r="BQ23"/>
  <c r="BP23"/>
  <c r="BO23"/>
  <c r="BN23"/>
  <c r="BM23"/>
  <c r="BS19"/>
  <c r="BR19"/>
  <c r="BR21" s="1"/>
  <c r="BR31" s="1"/>
  <c r="BQ19"/>
  <c r="BQ21" s="1"/>
  <c r="BP19"/>
  <c r="BP21" s="1"/>
  <c r="BP31" s="1"/>
  <c r="BO19"/>
  <c r="BO21" s="1"/>
  <c r="BN19"/>
  <c r="BN21" s="1"/>
  <c r="BN31" s="1"/>
  <c r="BM19"/>
  <c r="BM21" s="1"/>
  <c r="BS18"/>
  <c r="BS23" s="1"/>
  <c r="BL44"/>
  <c r="BK44"/>
  <c r="BJ44"/>
  <c r="BI44"/>
  <c r="BH44"/>
  <c r="BG44"/>
  <c r="BF44"/>
  <c r="BK23"/>
  <c r="BJ23"/>
  <c r="BI23"/>
  <c r="BH23"/>
  <c r="BG23"/>
  <c r="BL18"/>
  <c r="BL23" s="1"/>
  <c r="BF23"/>
  <c r="BG19"/>
  <c r="BG21" s="1"/>
  <c r="BH19"/>
  <c r="BH21" s="1"/>
  <c r="BI19"/>
  <c r="BI21" s="1"/>
  <c r="BJ19"/>
  <c r="BJ21" s="1"/>
  <c r="BK19"/>
  <c r="BK21" s="1"/>
  <c r="BL19"/>
  <c r="BF19"/>
  <c r="BF21" s="1"/>
  <c r="DB56" i="4"/>
  <c r="DB43"/>
  <c r="DB39"/>
  <c r="DB41" s="1"/>
  <c r="DB42" s="1"/>
  <c r="DE56"/>
  <c r="DE43"/>
  <c r="DE39"/>
  <c r="DE41" s="1"/>
  <c r="DE42" s="1"/>
  <c r="DC56"/>
  <c r="DC43"/>
  <c r="DC39"/>
  <c r="DC41" s="1"/>
  <c r="DC42" s="1"/>
  <c r="CY56"/>
  <c r="CY43"/>
  <c r="CY39"/>
  <c r="CY41" s="1"/>
  <c r="CY42" s="1"/>
  <c r="DA56"/>
  <c r="DA43"/>
  <c r="DA39"/>
  <c r="DA41" s="1"/>
  <c r="DA42" s="1"/>
  <c r="DD56"/>
  <c r="DD43"/>
  <c r="DD39"/>
  <c r="DD41" s="1"/>
  <c r="DD42" s="1"/>
  <c r="JQ24"/>
  <c r="JL24"/>
  <c r="JG24"/>
  <c r="JB24"/>
  <c r="IW24"/>
  <c r="IT24"/>
  <c r="IU13"/>
  <c r="IT13"/>
  <c r="IX6"/>
  <c r="IY6"/>
  <c r="IZ6"/>
  <c r="JA6"/>
  <c r="AO44" i="3"/>
  <c r="AO23"/>
  <c r="AO21"/>
  <c r="AO31" s="1"/>
  <c r="AK44"/>
  <c r="AK23"/>
  <c r="AK21"/>
  <c r="AK31" s="1"/>
  <c r="AE44"/>
  <c r="AE23"/>
  <c r="AE21"/>
  <c r="AE31" s="1"/>
  <c r="Y44"/>
  <c r="Y23"/>
  <c r="Y21"/>
  <c r="Y31" s="1"/>
  <c r="S44"/>
  <c r="JS13" i="4"/>
  <c r="JR13"/>
  <c r="JQ13"/>
  <c r="JS11"/>
  <c r="JR11"/>
  <c r="JQ11"/>
  <c r="JS10"/>
  <c r="JR10"/>
  <c r="JQ10"/>
  <c r="JR6"/>
  <c r="JQ6"/>
  <c r="JP13"/>
  <c r="JO13"/>
  <c r="JN13"/>
  <c r="JM13"/>
  <c r="JL13"/>
  <c r="JP11"/>
  <c r="JO11"/>
  <c r="JN11"/>
  <c r="JM11"/>
  <c r="JL11"/>
  <c r="JP10"/>
  <c r="JO10"/>
  <c r="JN10"/>
  <c r="JM10"/>
  <c r="JL10"/>
  <c r="JP6"/>
  <c r="JO6"/>
  <c r="JN6"/>
  <c r="JM6"/>
  <c r="JL6"/>
  <c r="JF13"/>
  <c r="JE13"/>
  <c r="JD13"/>
  <c r="JC13"/>
  <c r="JB13"/>
  <c r="JF11"/>
  <c r="JE11"/>
  <c r="JD11"/>
  <c r="JC11"/>
  <c r="JB11"/>
  <c r="JF10"/>
  <c r="JE10"/>
  <c r="JD10"/>
  <c r="JC10"/>
  <c r="JB10"/>
  <c r="JF6"/>
  <c r="JE6"/>
  <c r="JD6"/>
  <c r="JC6"/>
  <c r="JB6"/>
  <c r="JK13"/>
  <c r="JJ13"/>
  <c r="JI13"/>
  <c r="JH13"/>
  <c r="JG13"/>
  <c r="JK11"/>
  <c r="JJ11"/>
  <c r="JI11"/>
  <c r="JH11"/>
  <c r="JG11"/>
  <c r="JK10"/>
  <c r="JJ10"/>
  <c r="JI10"/>
  <c r="JH10"/>
  <c r="JG10"/>
  <c r="JK6"/>
  <c r="JJ6"/>
  <c r="JI6"/>
  <c r="JH6"/>
  <c r="JG6"/>
  <c r="JA13"/>
  <c r="IZ13"/>
  <c r="IY13"/>
  <c r="IX13"/>
  <c r="IW13"/>
  <c r="JA11"/>
  <c r="IZ11"/>
  <c r="IY11"/>
  <c r="IX11"/>
  <c r="IW11"/>
  <c r="JA10"/>
  <c r="IZ10"/>
  <c r="IY10"/>
  <c r="IX10"/>
  <c r="IW10"/>
  <c r="IW6"/>
  <c r="IV13"/>
  <c r="IV11"/>
  <c r="IU11"/>
  <c r="IT11"/>
  <c r="IV10"/>
  <c r="IU10"/>
  <c r="IT10"/>
  <c r="IV6"/>
  <c r="IU6"/>
  <c r="IS24"/>
  <c r="IS13"/>
  <c r="IS7"/>
  <c r="IS25" s="1"/>
  <c r="IS26" s="1"/>
  <c r="IS29" s="1"/>
  <c r="ED24"/>
  <c r="ED13"/>
  <c r="ED7"/>
  <c r="ED25" s="1"/>
  <c r="ED26" s="1"/>
  <c r="ED29" s="1"/>
  <c r="AO24"/>
  <c r="AO13"/>
  <c r="AO7"/>
  <c r="AO25" s="1"/>
  <c r="AO26" s="1"/>
  <c r="AO29" s="1"/>
  <c r="M24"/>
  <c r="HX44" i="3"/>
  <c r="HX18"/>
  <c r="HX21" s="1"/>
  <c r="HX31" s="1"/>
  <c r="EW44"/>
  <c r="EW18"/>
  <c r="EW23" s="1"/>
  <c r="AP44"/>
  <c r="AP18"/>
  <c r="AP23" s="1"/>
  <c r="F18"/>
  <c r="DZ24" i="4"/>
  <c r="DZ13"/>
  <c r="DY24"/>
  <c r="DX24"/>
  <c r="DY13"/>
  <c r="DX13"/>
  <c r="DW24"/>
  <c r="DW13"/>
  <c r="DV24"/>
  <c r="DU24"/>
  <c r="DV13"/>
  <c r="DU13"/>
  <c r="AK56"/>
  <c r="AK43"/>
  <c r="AK39"/>
  <c r="AK41" s="1"/>
  <c r="AK42" s="1"/>
  <c r="F56"/>
  <c r="E56"/>
  <c r="F43"/>
  <c r="E43"/>
  <c r="F39"/>
  <c r="F41" s="1"/>
  <c r="F42" s="1"/>
  <c r="F44" s="1"/>
  <c r="F45" s="1"/>
  <c r="E39"/>
  <c r="E41" s="1"/>
  <c r="E42" s="1"/>
  <c r="E44" s="1"/>
  <c r="E45" s="1"/>
  <c r="B56"/>
  <c r="B43"/>
  <c r="B39"/>
  <c r="B41" s="1"/>
  <c r="B42" s="1"/>
  <c r="B44" s="1"/>
  <c r="CD56"/>
  <c r="CE56"/>
  <c r="CE43"/>
  <c r="CE39"/>
  <c r="CE41" s="1"/>
  <c r="CE42" s="1"/>
  <c r="CC56"/>
  <c r="CF56"/>
  <c r="CF43"/>
  <c r="CF39"/>
  <c r="CF41" s="1"/>
  <c r="CF42" s="1"/>
  <c r="CB56"/>
  <c r="CA56"/>
  <c r="BZ56"/>
  <c r="BY56"/>
  <c r="BX56"/>
  <c r="CA43"/>
  <c r="BZ43"/>
  <c r="BY43"/>
  <c r="BX43"/>
  <c r="CA39"/>
  <c r="CA41" s="1"/>
  <c r="CA42" s="1"/>
  <c r="CA44" s="1"/>
  <c r="BZ39"/>
  <c r="BZ41" s="1"/>
  <c r="BZ42" s="1"/>
  <c r="BZ44" s="1"/>
  <c r="BY39"/>
  <c r="BY41" s="1"/>
  <c r="BY42" s="1"/>
  <c r="BY44" s="1"/>
  <c r="BX39"/>
  <c r="BX41" s="1"/>
  <c r="BX42" s="1"/>
  <c r="BX44" s="1"/>
  <c r="BW56"/>
  <c r="BV56"/>
  <c r="BU56"/>
  <c r="BT56"/>
  <c r="BV43"/>
  <c r="BU43"/>
  <c r="BT43"/>
  <c r="BV39"/>
  <c r="BV41" s="1"/>
  <c r="BV42" s="1"/>
  <c r="BU39"/>
  <c r="BU41" s="1"/>
  <c r="BU42" s="1"/>
  <c r="BT39"/>
  <c r="BT41" s="1"/>
  <c r="BT42" s="1"/>
  <c r="BO56"/>
  <c r="BO43"/>
  <c r="BO39"/>
  <c r="BO41" s="1"/>
  <c r="BO42" s="1"/>
  <c r="BS56"/>
  <c r="BR56"/>
  <c r="BQ56"/>
  <c r="BP56"/>
  <c r="BS43"/>
  <c r="BR43"/>
  <c r="BQ43"/>
  <c r="BP43"/>
  <c r="BS39"/>
  <c r="BS41" s="1"/>
  <c r="BS42" s="1"/>
  <c r="BS44" s="1"/>
  <c r="BR39"/>
  <c r="BR41" s="1"/>
  <c r="BR42" s="1"/>
  <c r="BR44" s="1"/>
  <c r="BQ39"/>
  <c r="BQ41" s="1"/>
  <c r="BQ42" s="1"/>
  <c r="BQ44" s="1"/>
  <c r="BP39"/>
  <c r="BP41" s="1"/>
  <c r="BP42" s="1"/>
  <c r="BP44" s="1"/>
  <c r="BN56"/>
  <c r="BN43"/>
  <c r="BN39"/>
  <c r="BN41" s="1"/>
  <c r="BN42" s="1"/>
  <c r="BM56"/>
  <c r="BM43"/>
  <c r="BM39"/>
  <c r="BM41" s="1"/>
  <c r="BM42" s="1"/>
  <c r="BB56"/>
  <c r="BA56"/>
  <c r="AZ56"/>
  <c r="BB43"/>
  <c r="BA43"/>
  <c r="AZ43"/>
  <c r="BB39"/>
  <c r="BB41" s="1"/>
  <c r="BB42" s="1"/>
  <c r="BA39"/>
  <c r="BA41" s="1"/>
  <c r="BA42" s="1"/>
  <c r="AZ39"/>
  <c r="AZ41" s="1"/>
  <c r="AZ42" s="1"/>
  <c r="AU56"/>
  <c r="AY56"/>
  <c r="AX56"/>
  <c r="AW56"/>
  <c r="AV56"/>
  <c r="AY43"/>
  <c r="AX43"/>
  <c r="AW43"/>
  <c r="AV43"/>
  <c r="AY39"/>
  <c r="AY41" s="1"/>
  <c r="AY42" s="1"/>
  <c r="AY44" s="1"/>
  <c r="AX39"/>
  <c r="AX41" s="1"/>
  <c r="AX42" s="1"/>
  <c r="AX44" s="1"/>
  <c r="AW39"/>
  <c r="AW41" s="1"/>
  <c r="AW42" s="1"/>
  <c r="AW44" s="1"/>
  <c r="AV39"/>
  <c r="AV41" s="1"/>
  <c r="AV42" s="1"/>
  <c r="AV44" s="1"/>
  <c r="AT56"/>
  <c r="AS56"/>
  <c r="AT43"/>
  <c r="AS43"/>
  <c r="AT39"/>
  <c r="AT41" s="1"/>
  <c r="AT42" s="1"/>
  <c r="AT44" s="1"/>
  <c r="AS39"/>
  <c r="AS41" s="1"/>
  <c r="AS42" s="1"/>
  <c r="AS44" s="1"/>
  <c r="O56"/>
  <c r="V56"/>
  <c r="U56"/>
  <c r="T56"/>
  <c r="S56"/>
  <c r="R56"/>
  <c r="V43"/>
  <c r="U43"/>
  <c r="T43"/>
  <c r="S43"/>
  <c r="R43"/>
  <c r="V39"/>
  <c r="V41" s="1"/>
  <c r="V42" s="1"/>
  <c r="U39"/>
  <c r="U41" s="1"/>
  <c r="U42" s="1"/>
  <c r="T39"/>
  <c r="T41" s="1"/>
  <c r="T42" s="1"/>
  <c r="S39"/>
  <c r="S41" s="1"/>
  <c r="S42" s="1"/>
  <c r="R39"/>
  <c r="R41" s="1"/>
  <c r="R42" s="1"/>
  <c r="Q56"/>
  <c r="P56"/>
  <c r="Q43"/>
  <c r="P43"/>
  <c r="Q39"/>
  <c r="Q41" s="1"/>
  <c r="Q42" s="1"/>
  <c r="Q44" s="1"/>
  <c r="P39"/>
  <c r="P41" s="1"/>
  <c r="P42" s="1"/>
  <c r="P44" s="1"/>
  <c r="N56"/>
  <c r="M56"/>
  <c r="L56"/>
  <c r="K56"/>
  <c r="J56"/>
  <c r="I56"/>
  <c r="H56"/>
  <c r="M43"/>
  <c r="L43"/>
  <c r="K43"/>
  <c r="J43"/>
  <c r="I43"/>
  <c r="H43"/>
  <c r="M39"/>
  <c r="M41" s="1"/>
  <c r="M42" s="1"/>
  <c r="M44" s="1"/>
  <c r="L39"/>
  <c r="L41" s="1"/>
  <c r="L42" s="1"/>
  <c r="L44" s="1"/>
  <c r="K39"/>
  <c r="K41" s="1"/>
  <c r="K42" s="1"/>
  <c r="K44" s="1"/>
  <c r="J39"/>
  <c r="J41" s="1"/>
  <c r="J42" s="1"/>
  <c r="J44" s="1"/>
  <c r="I39"/>
  <c r="I41" s="1"/>
  <c r="I42" s="1"/>
  <c r="I44" s="1"/>
  <c r="H39"/>
  <c r="H41" s="1"/>
  <c r="H42" s="1"/>
  <c r="H44" s="1"/>
  <c r="G56"/>
  <c r="JU24"/>
  <c r="JU13"/>
  <c r="JU11"/>
  <c r="JU10"/>
  <c r="CW56"/>
  <c r="CW43"/>
  <c r="CW39"/>
  <c r="CW41" s="1"/>
  <c r="CW42" s="1"/>
  <c r="CZ56"/>
  <c r="CZ43"/>
  <c r="CZ39"/>
  <c r="CZ41" s="1"/>
  <c r="CZ42" s="1"/>
  <c r="CX56"/>
  <c r="CX43"/>
  <c r="CX39"/>
  <c r="CX41" s="1"/>
  <c r="CX42" s="1"/>
  <c r="CV56"/>
  <c r="CV43"/>
  <c r="CV39"/>
  <c r="CV41" s="1"/>
  <c r="CV42" s="1"/>
  <c r="CU56"/>
  <c r="CU43"/>
  <c r="CU39"/>
  <c r="CU41" s="1"/>
  <c r="CU42" s="1"/>
  <c r="CT56"/>
  <c r="CT43"/>
  <c r="CT39"/>
  <c r="CT41" s="1"/>
  <c r="CT42" s="1"/>
  <c r="CS56"/>
  <c r="CD43"/>
  <c r="CD39"/>
  <c r="CD41" s="1"/>
  <c r="CD42" s="1"/>
  <c r="CC43"/>
  <c r="CC39"/>
  <c r="CC41" s="1"/>
  <c r="CC42" s="1"/>
  <c r="CB43"/>
  <c r="CB39"/>
  <c r="CB41" s="1"/>
  <c r="CB42" s="1"/>
  <c r="IP7"/>
  <c r="IP11"/>
  <c r="IP13"/>
  <c r="IP14" s="1"/>
  <c r="IP24"/>
  <c r="IP25"/>
  <c r="IP26" s="1"/>
  <c r="EA13"/>
  <c r="AL13"/>
  <c r="J13"/>
  <c r="JW24"/>
  <c r="JW13"/>
  <c r="JW11"/>
  <c r="JW10"/>
  <c r="EA24"/>
  <c r="EA11"/>
  <c r="EA7"/>
  <c r="EA25" s="1"/>
  <c r="EA26" s="1"/>
  <c r="EA29" s="1"/>
  <c r="AL24"/>
  <c r="AK24"/>
  <c r="AK13"/>
  <c r="AK11"/>
  <c r="AK10"/>
  <c r="AK7"/>
  <c r="AK25" s="1"/>
  <c r="AK26" s="1"/>
  <c r="AK29" s="1"/>
  <c r="AH24"/>
  <c r="AG24"/>
  <c r="AF24"/>
  <c r="AE24"/>
  <c r="AD24"/>
  <c r="AH13"/>
  <c r="AG13"/>
  <c r="AF13"/>
  <c r="AE13"/>
  <c r="AD13"/>
  <c r="AH11"/>
  <c r="AG11"/>
  <c r="AF11"/>
  <c r="AE11"/>
  <c r="AD11"/>
  <c r="AH7"/>
  <c r="AH25" s="1"/>
  <c r="AH26" s="1"/>
  <c r="AG7"/>
  <c r="AG25" s="1"/>
  <c r="AG26" s="1"/>
  <c r="AF7"/>
  <c r="AF25" s="1"/>
  <c r="AF26" s="1"/>
  <c r="AE7"/>
  <c r="AE25" s="1"/>
  <c r="AE26" s="1"/>
  <c r="AD7"/>
  <c r="AD25" s="1"/>
  <c r="AD26" s="1"/>
  <c r="AJ24"/>
  <c r="I24"/>
  <c r="H24"/>
  <c r="G24"/>
  <c r="F24"/>
  <c r="D24"/>
  <c r="C24"/>
  <c r="I13"/>
  <c r="H13"/>
  <c r="G13"/>
  <c r="F13"/>
  <c r="D13"/>
  <c r="C13"/>
  <c r="H11"/>
  <c r="G11"/>
  <c r="F11"/>
  <c r="E11"/>
  <c r="D11"/>
  <c r="C11"/>
  <c r="H10"/>
  <c r="G10"/>
  <c r="F10"/>
  <c r="E10"/>
  <c r="D10"/>
  <c r="C10"/>
  <c r="I7"/>
  <c r="I25" s="1"/>
  <c r="I26" s="1"/>
  <c r="I29" s="1"/>
  <c r="H7"/>
  <c r="H25" s="1"/>
  <c r="H26" s="1"/>
  <c r="H29" s="1"/>
  <c r="G7"/>
  <c r="G25" s="1"/>
  <c r="G26" s="1"/>
  <c r="G29" s="1"/>
  <c r="F7"/>
  <c r="F25" s="1"/>
  <c r="F26" s="1"/>
  <c r="F29" s="1"/>
  <c r="E7"/>
  <c r="E25" s="1"/>
  <c r="E26" s="1"/>
  <c r="E29" s="1"/>
  <c r="D7"/>
  <c r="D25" s="1"/>
  <c r="D26" s="1"/>
  <c r="D29" s="1"/>
  <c r="C7"/>
  <c r="C25" s="1"/>
  <c r="C26" s="1"/>
  <c r="B24"/>
  <c r="JV24"/>
  <c r="AJ13"/>
  <c r="AJ11"/>
  <c r="AJ10"/>
  <c r="AJ7"/>
  <c r="AJ25" s="1"/>
  <c r="AJ26" s="1"/>
  <c r="B13"/>
  <c r="B14" s="1"/>
  <c r="B11"/>
  <c r="B10"/>
  <c r="B7"/>
  <c r="B25" s="1"/>
  <c r="B26" s="1"/>
  <c r="J7"/>
  <c r="J10"/>
  <c r="J11"/>
  <c r="F14" l="1"/>
  <c r="F15" s="1"/>
  <c r="IR14"/>
  <c r="EI7" i="9"/>
  <c r="EI16"/>
  <c r="EL16"/>
  <c r="EL7"/>
  <c r="EN7"/>
  <c r="EN16"/>
  <c r="EM7"/>
  <c r="EM16"/>
  <c r="EE7"/>
  <c r="EE16"/>
  <c r="EC16"/>
  <c r="EC7"/>
  <c r="EA7"/>
  <c r="EA16"/>
  <c r="EG16"/>
  <c r="EG7"/>
  <c r="DY7"/>
  <c r="DY16"/>
  <c r="AS20" i="5"/>
  <c r="C31" i="3"/>
  <c r="C32" s="1"/>
  <c r="C38" s="1"/>
  <c r="E31"/>
  <c r="E32" s="1"/>
  <c r="E38" s="1"/>
  <c r="D31"/>
  <c r="D32" s="1"/>
  <c r="D38" s="1"/>
  <c r="B31"/>
  <c r="B32" s="1"/>
  <c r="B38" s="1"/>
  <c r="B45" s="1"/>
  <c r="AW66" i="5"/>
  <c r="AW68" s="1"/>
  <c r="AW74" s="1"/>
  <c r="AW75" s="1"/>
  <c r="DB66"/>
  <c r="DB68" s="1"/>
  <c r="DB81" s="1"/>
  <c r="DB85" s="1"/>
  <c r="CZ66"/>
  <c r="CZ68" s="1"/>
  <c r="CZ74" s="1"/>
  <c r="CZ75" s="1"/>
  <c r="DB91"/>
  <c r="DB94" s="1"/>
  <c r="CA66"/>
  <c r="CA68" s="1"/>
  <c r="CA69" s="1"/>
  <c r="CB66"/>
  <c r="CB68" s="1"/>
  <c r="CB81" s="1"/>
  <c r="CB85" s="1"/>
  <c r="CC66"/>
  <c r="CC68" s="1"/>
  <c r="CC69" s="1"/>
  <c r="CD66"/>
  <c r="CD68" s="1"/>
  <c r="CD81" s="1"/>
  <c r="CD85" s="1"/>
  <c r="CE66"/>
  <c r="CE68" s="1"/>
  <c r="CE81" s="1"/>
  <c r="CE85" s="1"/>
  <c r="CF66"/>
  <c r="CF68" s="1"/>
  <c r="CF81" s="1"/>
  <c r="CF85" s="1"/>
  <c r="CG66"/>
  <c r="CG68" s="1"/>
  <c r="CG74" s="1"/>
  <c r="CG75" s="1"/>
  <c r="CG95" s="1"/>
  <c r="CX66"/>
  <c r="CX68" s="1"/>
  <c r="CX81" s="1"/>
  <c r="CX85" s="1"/>
  <c r="CY66"/>
  <c r="CY68" s="1"/>
  <c r="CY69" s="1"/>
  <c r="DC66"/>
  <c r="DC68" s="1"/>
  <c r="DC81" s="1"/>
  <c r="DC85" s="1"/>
  <c r="AS66"/>
  <c r="AS68" s="1"/>
  <c r="AS69" s="1"/>
  <c r="AU66"/>
  <c r="AU68" s="1"/>
  <c r="AU81" s="1"/>
  <c r="AU85" s="1"/>
  <c r="DE66"/>
  <c r="DE68" s="1"/>
  <c r="DE69" s="1"/>
  <c r="CN90"/>
  <c r="CN91" s="1"/>
  <c r="CN94" s="1"/>
  <c r="CZ90"/>
  <c r="CZ91" s="1"/>
  <c r="CZ94" s="1"/>
  <c r="DA91"/>
  <c r="DA94" s="1"/>
  <c r="CV91"/>
  <c r="CV94" s="1"/>
  <c r="BT44"/>
  <c r="BU66"/>
  <c r="BU68" s="1"/>
  <c r="BU74" s="1"/>
  <c r="BU75" s="1"/>
  <c r="BU95" s="1"/>
  <c r="CW91"/>
  <c r="CW94" s="1"/>
  <c r="CX91"/>
  <c r="CX94" s="1"/>
  <c r="AR90"/>
  <c r="AR91" s="1"/>
  <c r="AR94" s="1"/>
  <c r="AT66"/>
  <c r="AT68" s="1"/>
  <c r="AT74" s="1"/>
  <c r="AT75" s="1"/>
  <c r="AT95" s="1"/>
  <c r="DD66"/>
  <c r="DD68" s="1"/>
  <c r="DD69" s="1"/>
  <c r="DC90"/>
  <c r="DC91" s="1"/>
  <c r="DC94" s="1"/>
  <c r="DO66"/>
  <c r="DO68" s="1"/>
  <c r="DO81" s="1"/>
  <c r="DO85" s="1"/>
  <c r="DQ66"/>
  <c r="DQ68" s="1"/>
  <c r="DQ81" s="1"/>
  <c r="DQ85" s="1"/>
  <c r="DS66"/>
  <c r="DS68" s="1"/>
  <c r="DS81" s="1"/>
  <c r="DS85" s="1"/>
  <c r="DU66"/>
  <c r="DU68" s="1"/>
  <c r="DU81" s="1"/>
  <c r="DU85" s="1"/>
  <c r="DO74"/>
  <c r="DO75" s="1"/>
  <c r="DO95" s="1"/>
  <c r="DO69"/>
  <c r="DS74"/>
  <c r="DS75" s="1"/>
  <c r="DS95" s="1"/>
  <c r="DS69"/>
  <c r="DU69"/>
  <c r="DN81"/>
  <c r="DN85" s="1"/>
  <c r="DN69"/>
  <c r="DN74"/>
  <c r="DN75" s="1"/>
  <c r="DN95" s="1"/>
  <c r="DP81"/>
  <c r="DP85" s="1"/>
  <c r="DP69"/>
  <c r="DP74"/>
  <c r="DP75" s="1"/>
  <c r="DP95" s="1"/>
  <c r="DR81"/>
  <c r="DR85" s="1"/>
  <c r="DR69"/>
  <c r="DR74"/>
  <c r="DR75" s="1"/>
  <c r="DR95" s="1"/>
  <c r="DT81"/>
  <c r="DT85" s="1"/>
  <c r="DT69"/>
  <c r="DT74"/>
  <c r="DT75" s="1"/>
  <c r="DT95" s="1"/>
  <c r="DV81"/>
  <c r="DV85" s="1"/>
  <c r="DV69"/>
  <c r="DV74"/>
  <c r="DV75" s="1"/>
  <c r="DV95" s="1"/>
  <c r="DG81"/>
  <c r="DG85" s="1"/>
  <c r="DG74"/>
  <c r="DG75" s="1"/>
  <c r="DG95" s="1"/>
  <c r="DG69"/>
  <c r="DI81"/>
  <c r="DI85" s="1"/>
  <c r="DI74"/>
  <c r="DI75" s="1"/>
  <c r="DI95" s="1"/>
  <c r="DI69"/>
  <c r="DK81"/>
  <c r="DK85" s="1"/>
  <c r="DK74"/>
  <c r="DK75" s="1"/>
  <c r="DK95" s="1"/>
  <c r="DK69"/>
  <c r="DM81"/>
  <c r="DM85" s="1"/>
  <c r="DM74"/>
  <c r="DM75" s="1"/>
  <c r="DM95" s="1"/>
  <c r="DM69"/>
  <c r="DF81"/>
  <c r="DF85" s="1"/>
  <c r="DF74"/>
  <c r="DF75" s="1"/>
  <c r="DF95" s="1"/>
  <c r="DF69"/>
  <c r="DH81"/>
  <c r="DH85" s="1"/>
  <c r="DH74"/>
  <c r="DH75" s="1"/>
  <c r="DH95" s="1"/>
  <c r="DH69"/>
  <c r="DJ81"/>
  <c r="DJ85" s="1"/>
  <c r="DJ74"/>
  <c r="DJ75" s="1"/>
  <c r="DJ95" s="1"/>
  <c r="DJ69"/>
  <c r="DL81"/>
  <c r="DL85" s="1"/>
  <c r="DL74"/>
  <c r="DL75" s="1"/>
  <c r="DL95" s="1"/>
  <c r="DL69"/>
  <c r="DE81"/>
  <c r="DE85" s="1"/>
  <c r="DD74"/>
  <c r="DD75" s="1"/>
  <c r="DD95" s="1"/>
  <c r="AS74"/>
  <c r="AS75" s="1"/>
  <c r="AS95" s="1"/>
  <c r="AU69"/>
  <c r="DB69"/>
  <c r="DC69"/>
  <c r="DA66"/>
  <c r="DA68" s="1"/>
  <c r="DC74"/>
  <c r="DC75" s="1"/>
  <c r="CZ81"/>
  <c r="CZ85" s="1"/>
  <c r="D15" i="4"/>
  <c r="C29"/>
  <c r="DH50"/>
  <c r="DH51" s="1"/>
  <c r="H4" i="9" s="1"/>
  <c r="DH45" i="4"/>
  <c r="CY74" i="5"/>
  <c r="CY75" s="1"/>
  <c r="CY95" s="1"/>
  <c r="CX69"/>
  <c r="CW66"/>
  <c r="CW68" s="1"/>
  <c r="CV66"/>
  <c r="CV68" s="1"/>
  <c r="CV69" s="1"/>
  <c r="CB91"/>
  <c r="CB94" s="1"/>
  <c r="CD90"/>
  <c r="CD91" s="1"/>
  <c r="CD94" s="1"/>
  <c r="AV66"/>
  <c r="AV68" s="1"/>
  <c r="AV69" s="1"/>
  <c r="CA90"/>
  <c r="CA91" s="1"/>
  <c r="CA94" s="1"/>
  <c r="CO81"/>
  <c r="CO85" s="1"/>
  <c r="CO74"/>
  <c r="CO75" s="1"/>
  <c r="CO95" s="1"/>
  <c r="CQ81"/>
  <c r="CQ85" s="1"/>
  <c r="CQ74"/>
  <c r="CQ75" s="1"/>
  <c r="CQ95" s="1"/>
  <c r="CQ69"/>
  <c r="CN81"/>
  <c r="CN85" s="1"/>
  <c r="CN74"/>
  <c r="CN75" s="1"/>
  <c r="CN69"/>
  <c r="CP81"/>
  <c r="CP85" s="1"/>
  <c r="CP74"/>
  <c r="CP75" s="1"/>
  <c r="CP95" s="1"/>
  <c r="CP69"/>
  <c r="CF69"/>
  <c r="CI81"/>
  <c r="CI85" s="1"/>
  <c r="CI74"/>
  <c r="CI75" s="1"/>
  <c r="CI95" s="1"/>
  <c r="CI69"/>
  <c r="CK81"/>
  <c r="CK85" s="1"/>
  <c r="CK74"/>
  <c r="CK75" s="1"/>
  <c r="CK95" s="1"/>
  <c r="CK69"/>
  <c r="CM81"/>
  <c r="CM85" s="1"/>
  <c r="CM74"/>
  <c r="CM75" s="1"/>
  <c r="CM95" s="1"/>
  <c r="CM69"/>
  <c r="CH81"/>
  <c r="CH85" s="1"/>
  <c r="CH74"/>
  <c r="CH75" s="1"/>
  <c r="CH95" s="1"/>
  <c r="CH69"/>
  <c r="CJ81"/>
  <c r="CJ85" s="1"/>
  <c r="CJ74"/>
  <c r="CJ75" s="1"/>
  <c r="CJ95" s="1"/>
  <c r="CJ69"/>
  <c r="CL81"/>
  <c r="CL85" s="1"/>
  <c r="CL74"/>
  <c r="CL75" s="1"/>
  <c r="CL95" s="1"/>
  <c r="CL69"/>
  <c r="CC91"/>
  <c r="CC94" s="1"/>
  <c r="CD69"/>
  <c r="CC81"/>
  <c r="CC85" s="1"/>
  <c r="CB69"/>
  <c r="CA74"/>
  <c r="CA75" s="1"/>
  <c r="BX81"/>
  <c r="BX85" s="1"/>
  <c r="BX74"/>
  <c r="BX75" s="1"/>
  <c r="BX95" s="1"/>
  <c r="BX69"/>
  <c r="BZ81"/>
  <c r="BZ85" s="1"/>
  <c r="BZ74"/>
  <c r="BZ75" s="1"/>
  <c r="BZ95" s="1"/>
  <c r="BZ69"/>
  <c r="BW81"/>
  <c r="BW85" s="1"/>
  <c r="BW74"/>
  <c r="BW75" s="1"/>
  <c r="BW95" s="1"/>
  <c r="BW69"/>
  <c r="BY81"/>
  <c r="BY85" s="1"/>
  <c r="BY74"/>
  <c r="BY75" s="1"/>
  <c r="BY95" s="1"/>
  <c r="BY69"/>
  <c r="BT66"/>
  <c r="BT68" s="1"/>
  <c r="BV66"/>
  <c r="BV68" s="1"/>
  <c r="AV91"/>
  <c r="AV94" s="1"/>
  <c r="BH66"/>
  <c r="BH68" s="1"/>
  <c r="BH81" s="1"/>
  <c r="BH85" s="1"/>
  <c r="BI66"/>
  <c r="BI68" s="1"/>
  <c r="BI69" s="1"/>
  <c r="BJ66"/>
  <c r="BJ68" s="1"/>
  <c r="BJ69" s="1"/>
  <c r="BT31"/>
  <c r="BT32" s="1"/>
  <c r="BT35" s="1"/>
  <c r="BT20"/>
  <c r="AR66"/>
  <c r="AR68" s="1"/>
  <c r="AR81" s="1"/>
  <c r="AR85" s="1"/>
  <c r="AW90"/>
  <c r="AW91" s="1"/>
  <c r="AW94" s="1"/>
  <c r="BK66"/>
  <c r="BK68" s="1"/>
  <c r="BK90"/>
  <c r="BK91" s="1"/>
  <c r="BK94" s="1"/>
  <c r="AO44"/>
  <c r="AX91"/>
  <c r="AX94" s="1"/>
  <c r="AY90"/>
  <c r="AY91" s="1"/>
  <c r="AY94" s="1"/>
  <c r="AZ90"/>
  <c r="AZ91" s="1"/>
  <c r="AZ94" s="1"/>
  <c r="BG66"/>
  <c r="BG68" s="1"/>
  <c r="BG69" s="1"/>
  <c r="BG90"/>
  <c r="BG91" s="1"/>
  <c r="BG94" s="1"/>
  <c r="BM81"/>
  <c r="BM85" s="1"/>
  <c r="BM74"/>
  <c r="BM75" s="1"/>
  <c r="BM95" s="1"/>
  <c r="BM69"/>
  <c r="BO81"/>
  <c r="BO85" s="1"/>
  <c r="BO74"/>
  <c r="BO75" s="1"/>
  <c r="BO95" s="1"/>
  <c r="BO69"/>
  <c r="BQ81"/>
  <c r="BQ85" s="1"/>
  <c r="BQ74"/>
  <c r="BQ75" s="1"/>
  <c r="BQ95" s="1"/>
  <c r="BQ69"/>
  <c r="BS81"/>
  <c r="BS85" s="1"/>
  <c r="BS74"/>
  <c r="BS75" s="1"/>
  <c r="BS95" s="1"/>
  <c r="BS69"/>
  <c r="BL81"/>
  <c r="BL85" s="1"/>
  <c r="BL74"/>
  <c r="BL75" s="1"/>
  <c r="BL95" s="1"/>
  <c r="BL69"/>
  <c r="BN81"/>
  <c r="BN85" s="1"/>
  <c r="BN74"/>
  <c r="BN75" s="1"/>
  <c r="BN95" s="1"/>
  <c r="BN69"/>
  <c r="BP81"/>
  <c r="BP85" s="1"/>
  <c r="BP74"/>
  <c r="BP75" s="1"/>
  <c r="BP95" s="1"/>
  <c r="BP69"/>
  <c r="BR81"/>
  <c r="BR85" s="1"/>
  <c r="BR74"/>
  <c r="BR75" s="1"/>
  <c r="BR95" s="1"/>
  <c r="BR69"/>
  <c r="BI81"/>
  <c r="BI85" s="1"/>
  <c r="BJ81"/>
  <c r="BJ85" s="1"/>
  <c r="BB81"/>
  <c r="BB85" s="1"/>
  <c r="BB74"/>
  <c r="BB75" s="1"/>
  <c r="BB95" s="1"/>
  <c r="BB69"/>
  <c r="BD81"/>
  <c r="BD85" s="1"/>
  <c r="BD74"/>
  <c r="BD75" s="1"/>
  <c r="BD95" s="1"/>
  <c r="BD69"/>
  <c r="BF81"/>
  <c r="BF85" s="1"/>
  <c r="BF74"/>
  <c r="BF75" s="1"/>
  <c r="BF95" s="1"/>
  <c r="BF69"/>
  <c r="BA81"/>
  <c r="BA85" s="1"/>
  <c r="BA74"/>
  <c r="BA75" s="1"/>
  <c r="BA95" s="1"/>
  <c r="BA69"/>
  <c r="BC81"/>
  <c r="BC85" s="1"/>
  <c r="BC74"/>
  <c r="BC75" s="1"/>
  <c r="BC95" s="1"/>
  <c r="BC69"/>
  <c r="BE81"/>
  <c r="BE85" s="1"/>
  <c r="BE74"/>
  <c r="BE75" s="1"/>
  <c r="BE95" s="1"/>
  <c r="BE69"/>
  <c r="AZ81"/>
  <c r="AZ85" s="1"/>
  <c r="AZ74"/>
  <c r="AZ75" s="1"/>
  <c r="AZ69"/>
  <c r="AY81"/>
  <c r="AY85" s="1"/>
  <c r="AY74"/>
  <c r="AY75" s="1"/>
  <c r="AY69"/>
  <c r="AX81"/>
  <c r="AX85" s="1"/>
  <c r="AX74"/>
  <c r="AX75" s="1"/>
  <c r="AX69"/>
  <c r="AW81"/>
  <c r="AW85" s="1"/>
  <c r="AW69"/>
  <c r="AO31"/>
  <c r="AO32" s="1"/>
  <c r="AO35" s="1"/>
  <c r="AO20"/>
  <c r="R66"/>
  <c r="R68" s="1"/>
  <c r="R69" s="1"/>
  <c r="S66"/>
  <c r="S68" s="1"/>
  <c r="S74" s="1"/>
  <c r="S75" s="1"/>
  <c r="S95" s="1"/>
  <c r="L66"/>
  <c r="L68" s="1"/>
  <c r="L69" s="1"/>
  <c r="R44"/>
  <c r="T66"/>
  <c r="T68" s="1"/>
  <c r="T81" s="1"/>
  <c r="T85" s="1"/>
  <c r="W66"/>
  <c r="W68" s="1"/>
  <c r="W69" s="1"/>
  <c r="AF66"/>
  <c r="AF68" s="1"/>
  <c r="AF69" s="1"/>
  <c r="AA66"/>
  <c r="AA68" s="1"/>
  <c r="AA69" s="1"/>
  <c r="AB66"/>
  <c r="AB68" s="1"/>
  <c r="AB69" s="1"/>
  <c r="AC66"/>
  <c r="AC68" s="1"/>
  <c r="AC69" s="1"/>
  <c r="AD66"/>
  <c r="AD68" s="1"/>
  <c r="AD81" s="1"/>
  <c r="AD85" s="1"/>
  <c r="E66"/>
  <c r="E68" s="1"/>
  <c r="E69" s="1"/>
  <c r="V66"/>
  <c r="V68" s="1"/>
  <c r="V81" s="1"/>
  <c r="V85" s="1"/>
  <c r="Y66"/>
  <c r="Y68" s="1"/>
  <c r="Y69" s="1"/>
  <c r="Y91"/>
  <c r="Y94" s="1"/>
  <c r="Z66"/>
  <c r="Z68" s="1"/>
  <c r="Z81" s="1"/>
  <c r="Z85" s="1"/>
  <c r="AA91"/>
  <c r="AA94" s="1"/>
  <c r="AB91"/>
  <c r="AB94" s="1"/>
  <c r="AC91"/>
  <c r="AC94" s="1"/>
  <c r="AD91"/>
  <c r="AD94" s="1"/>
  <c r="X90"/>
  <c r="X91" s="1"/>
  <c r="X94" s="1"/>
  <c r="AP66"/>
  <c r="AP68" s="1"/>
  <c r="AP74" s="1"/>
  <c r="AP75" s="1"/>
  <c r="AP95" s="1"/>
  <c r="AO66"/>
  <c r="AO68" s="1"/>
  <c r="AQ66"/>
  <c r="AQ68" s="1"/>
  <c r="AH81"/>
  <c r="AH85" s="1"/>
  <c r="AH74"/>
  <c r="AH75" s="1"/>
  <c r="AH95" s="1"/>
  <c r="AH69"/>
  <c r="AJ81"/>
  <c r="AJ85" s="1"/>
  <c r="AJ74"/>
  <c r="AJ75" s="1"/>
  <c r="AJ95" s="1"/>
  <c r="AJ69"/>
  <c r="AL81"/>
  <c r="AL85" s="1"/>
  <c r="AL74"/>
  <c r="AL75" s="1"/>
  <c r="AL95" s="1"/>
  <c r="AL69"/>
  <c r="AN81"/>
  <c r="AN85" s="1"/>
  <c r="AN74"/>
  <c r="AN75" s="1"/>
  <c r="AN95" s="1"/>
  <c r="AN69"/>
  <c r="AG81"/>
  <c r="AG85" s="1"/>
  <c r="AG74"/>
  <c r="AG75" s="1"/>
  <c r="AG95" s="1"/>
  <c r="AG69"/>
  <c r="AI81"/>
  <c r="AI85" s="1"/>
  <c r="AI74"/>
  <c r="AI75" s="1"/>
  <c r="AI95" s="1"/>
  <c r="AI69"/>
  <c r="AK81"/>
  <c r="AK85" s="1"/>
  <c r="AK74"/>
  <c r="AK75" s="1"/>
  <c r="AK95" s="1"/>
  <c r="AK69"/>
  <c r="AM81"/>
  <c r="AM85" s="1"/>
  <c r="AM74"/>
  <c r="AM75" s="1"/>
  <c r="AM95" s="1"/>
  <c r="AM69"/>
  <c r="T74"/>
  <c r="T75" s="1"/>
  <c r="T95" s="1"/>
  <c r="AE66"/>
  <c r="AE68" s="1"/>
  <c r="AC74"/>
  <c r="AC75" s="1"/>
  <c r="Z69"/>
  <c r="Y81"/>
  <c r="Y85" s="1"/>
  <c r="Y74"/>
  <c r="Y75" s="1"/>
  <c r="X66"/>
  <c r="X68" s="1"/>
  <c r="X81" s="1"/>
  <c r="X85" s="1"/>
  <c r="W81"/>
  <c r="W85" s="1"/>
  <c r="N66"/>
  <c r="N68" s="1"/>
  <c r="N69" s="1"/>
  <c r="F66"/>
  <c r="F68" s="1"/>
  <c r="F81" s="1"/>
  <c r="F85" s="1"/>
  <c r="H66"/>
  <c r="H68" s="1"/>
  <c r="H74" s="1"/>
  <c r="H75" s="1"/>
  <c r="U66"/>
  <c r="U68" s="1"/>
  <c r="Q81"/>
  <c r="Q85" s="1"/>
  <c r="Q74"/>
  <c r="Q75" s="1"/>
  <c r="Q95" s="1"/>
  <c r="Q69"/>
  <c r="P85"/>
  <c r="P74"/>
  <c r="P75" s="1"/>
  <c r="P95" s="1"/>
  <c r="P69"/>
  <c r="G94"/>
  <c r="G66"/>
  <c r="G68" s="1"/>
  <c r="G69" s="1"/>
  <c r="K66"/>
  <c r="K68" s="1"/>
  <c r="K74" s="1"/>
  <c r="K75" s="1"/>
  <c r="K95" s="1"/>
  <c r="M66"/>
  <c r="M68" s="1"/>
  <c r="M74" s="1"/>
  <c r="M75" s="1"/>
  <c r="M95" s="1"/>
  <c r="O66"/>
  <c r="O68" s="1"/>
  <c r="O74" s="1"/>
  <c r="O75" s="1"/>
  <c r="O95" s="1"/>
  <c r="L91"/>
  <c r="L94" s="1"/>
  <c r="R31"/>
  <c r="R32" s="1"/>
  <c r="R35" s="1"/>
  <c r="R20"/>
  <c r="J91"/>
  <c r="J94" s="1"/>
  <c r="M81"/>
  <c r="M85" s="1"/>
  <c r="L74"/>
  <c r="L75" s="1"/>
  <c r="J66"/>
  <c r="J68" s="1"/>
  <c r="J81" s="1"/>
  <c r="I66"/>
  <c r="I68" s="1"/>
  <c r="H91"/>
  <c r="H94" s="1"/>
  <c r="G81"/>
  <c r="G85" s="1"/>
  <c r="E91"/>
  <c r="E94" s="1"/>
  <c r="E81"/>
  <c r="E85" s="1"/>
  <c r="E74"/>
  <c r="E75" s="1"/>
  <c r="B18"/>
  <c r="B19" s="1"/>
  <c r="B31" s="1"/>
  <c r="B32" s="1"/>
  <c r="B35" s="1"/>
  <c r="C66"/>
  <c r="C68" s="1"/>
  <c r="D66"/>
  <c r="D68" s="1"/>
  <c r="D69" s="1"/>
  <c r="D91"/>
  <c r="D94" s="1"/>
  <c r="D81"/>
  <c r="D85" s="1"/>
  <c r="C69"/>
  <c r="F44"/>
  <c r="F20"/>
  <c r="F31"/>
  <c r="F32" s="1"/>
  <c r="F35" s="1"/>
  <c r="CW35"/>
  <c r="BV20"/>
  <c r="BX20"/>
  <c r="BZ20"/>
  <c r="CB20"/>
  <c r="CD20"/>
  <c r="CF20"/>
  <c r="CH20"/>
  <c r="CW44"/>
  <c r="D33" i="3"/>
  <c r="C33"/>
  <c r="E33"/>
  <c r="B33"/>
  <c r="CW20" i="5"/>
  <c r="CW26" s="1"/>
  <c r="CE20"/>
  <c r="CA20"/>
  <c r="BW20"/>
  <c r="BY20"/>
  <c r="CC20"/>
  <c r="CG20"/>
  <c r="BR20"/>
  <c r="BP20"/>
  <c r="BN20"/>
  <c r="BL20"/>
  <c r="BJ20"/>
  <c r="BH20"/>
  <c r="BF20"/>
  <c r="BD20"/>
  <c r="BB20"/>
  <c r="AZ20"/>
  <c r="AX20"/>
  <c r="AV20"/>
  <c r="BS20"/>
  <c r="BQ20"/>
  <c r="BO20"/>
  <c r="BM20"/>
  <c r="BK20"/>
  <c r="BI20"/>
  <c r="BG20"/>
  <c r="BE20"/>
  <c r="BC20"/>
  <c r="BA20"/>
  <c r="AY20"/>
  <c r="AW20"/>
  <c r="AU20"/>
  <c r="BU44"/>
  <c r="BU32"/>
  <c r="BU35" s="1"/>
  <c r="BU20"/>
  <c r="BU21" s="1"/>
  <c r="AQ44"/>
  <c r="AR44"/>
  <c r="AS35"/>
  <c r="AR31"/>
  <c r="AR32" s="1"/>
  <c r="AR35" s="1"/>
  <c r="AR20"/>
  <c r="AR21" s="1"/>
  <c r="AQ31"/>
  <c r="AQ32" s="1"/>
  <c r="AQ35" s="1"/>
  <c r="AQ20"/>
  <c r="C31"/>
  <c r="C32" s="1"/>
  <c r="C35" s="1"/>
  <c r="D31"/>
  <c r="D32" s="1"/>
  <c r="D35" s="1"/>
  <c r="E31"/>
  <c r="E32" s="1"/>
  <c r="E35" s="1"/>
  <c r="B44"/>
  <c r="P44"/>
  <c r="Q44"/>
  <c r="AP44"/>
  <c r="AP31"/>
  <c r="AP32" s="1"/>
  <c r="AP35" s="1"/>
  <c r="AP20"/>
  <c r="AP21" s="1"/>
  <c r="Q31"/>
  <c r="Q32" s="1"/>
  <c r="Q35" s="1"/>
  <c r="Q20"/>
  <c r="Q21" s="1"/>
  <c r="P31"/>
  <c r="P32" s="1"/>
  <c r="P35" s="1"/>
  <c r="P20"/>
  <c r="P21" s="1"/>
  <c r="C44"/>
  <c r="E41"/>
  <c r="E44" s="1"/>
  <c r="D44"/>
  <c r="C20"/>
  <c r="D20"/>
  <c r="E20"/>
  <c r="E45" s="1"/>
  <c r="BC44" i="4"/>
  <c r="BC57" s="1"/>
  <c r="BC61" s="1"/>
  <c r="BG29"/>
  <c r="BM29"/>
  <c r="BS29"/>
  <c r="CG44"/>
  <c r="IA25"/>
  <c r="IA26" s="1"/>
  <c r="IA29" s="1"/>
  <c r="CH57"/>
  <c r="CH61" s="1"/>
  <c r="CH50"/>
  <c r="CH51" s="1"/>
  <c r="CH45"/>
  <c r="CJ57"/>
  <c r="CJ61" s="1"/>
  <c r="CJ50"/>
  <c r="CJ51" s="1"/>
  <c r="CJ45"/>
  <c r="CL57"/>
  <c r="CL61" s="1"/>
  <c r="CL50"/>
  <c r="CL51" s="1"/>
  <c r="CL45"/>
  <c r="CN57"/>
  <c r="CN61" s="1"/>
  <c r="CN50"/>
  <c r="CN51" s="1"/>
  <c r="CN45"/>
  <c r="CI57"/>
  <c r="CI61" s="1"/>
  <c r="CI50"/>
  <c r="CI51" s="1"/>
  <c r="CI45"/>
  <c r="CK57"/>
  <c r="CK61" s="1"/>
  <c r="CK50"/>
  <c r="CK51" s="1"/>
  <c r="CK45"/>
  <c r="CM57"/>
  <c r="CM61" s="1"/>
  <c r="CM50"/>
  <c r="CM51" s="1"/>
  <c r="CM45"/>
  <c r="CO57"/>
  <c r="CO61" s="1"/>
  <c r="CO50"/>
  <c r="CO51" s="1"/>
  <c r="CO45"/>
  <c r="CG57"/>
  <c r="CG61" s="1"/>
  <c r="CG45"/>
  <c r="CG50"/>
  <c r="CG51" s="1"/>
  <c r="IA14"/>
  <c r="IC14"/>
  <c r="GU25"/>
  <c r="GY25"/>
  <c r="GY26" s="1"/>
  <c r="GY29" s="1"/>
  <c r="HG25"/>
  <c r="HG26" s="1"/>
  <c r="HG29" s="1"/>
  <c r="HS25"/>
  <c r="HS26" s="1"/>
  <c r="HS29" s="1"/>
  <c r="HW25"/>
  <c r="HW26" s="1"/>
  <c r="HW29" s="1"/>
  <c r="IB14"/>
  <c r="ID14"/>
  <c r="BJ29"/>
  <c r="BP29"/>
  <c r="BV29"/>
  <c r="CB29"/>
  <c r="BG14"/>
  <c r="BG20" s="1"/>
  <c r="BI14"/>
  <c r="BK14"/>
  <c r="BM14"/>
  <c r="BM20" s="1"/>
  <c r="BO14"/>
  <c r="BQ14"/>
  <c r="BS14"/>
  <c r="BS20" s="1"/>
  <c r="BU14"/>
  <c r="BW14"/>
  <c r="BY14"/>
  <c r="BY20" s="1"/>
  <c r="CA14"/>
  <c r="CC14"/>
  <c r="FW14"/>
  <c r="FY14"/>
  <c r="FZ14"/>
  <c r="GB14"/>
  <c r="GC14"/>
  <c r="GE14"/>
  <c r="GF14"/>
  <c r="GH14"/>
  <c r="GI14"/>
  <c r="GK14"/>
  <c r="GL14"/>
  <c r="GN14"/>
  <c r="GO14"/>
  <c r="GQ14"/>
  <c r="GR14"/>
  <c r="GT14"/>
  <c r="GY14"/>
  <c r="HA14"/>
  <c r="HD14"/>
  <c r="HF14"/>
  <c r="HG14"/>
  <c r="HI14"/>
  <c r="HL14"/>
  <c r="HN14"/>
  <c r="HO14"/>
  <c r="HQ14"/>
  <c r="HT14"/>
  <c r="HV14"/>
  <c r="HW14"/>
  <c r="HY14"/>
  <c r="BH14"/>
  <c r="BJ14"/>
  <c r="BJ20" s="1"/>
  <c r="BL14"/>
  <c r="BN14"/>
  <c r="BP14"/>
  <c r="BP20" s="1"/>
  <c r="BR14"/>
  <c r="BT14"/>
  <c r="BV20"/>
  <c r="BX14"/>
  <c r="BZ14"/>
  <c r="CB14"/>
  <c r="CB20" s="1"/>
  <c r="CD14"/>
  <c r="FX14"/>
  <c r="GA14"/>
  <c r="GD14"/>
  <c r="GG14"/>
  <c r="GJ14"/>
  <c r="GM14"/>
  <c r="GP14"/>
  <c r="GS14"/>
  <c r="GZ14"/>
  <c r="HB14"/>
  <c r="HC25"/>
  <c r="HC26" s="1"/>
  <c r="HC29" s="1"/>
  <c r="HC14"/>
  <c r="HE14"/>
  <c r="HH14"/>
  <c r="HJ14"/>
  <c r="HK25"/>
  <c r="HK26" s="1"/>
  <c r="HK29" s="1"/>
  <c r="HK14"/>
  <c r="HM14"/>
  <c r="HO25"/>
  <c r="HO26" s="1"/>
  <c r="HO29" s="1"/>
  <c r="HP14"/>
  <c r="HR14"/>
  <c r="HS14"/>
  <c r="HU14"/>
  <c r="HX14"/>
  <c r="HZ14"/>
  <c r="GU26"/>
  <c r="GU29" s="1"/>
  <c r="GU14"/>
  <c r="GW14"/>
  <c r="GV14"/>
  <c r="GX14"/>
  <c r="FU14"/>
  <c r="FT14"/>
  <c r="FV14"/>
  <c r="BE57"/>
  <c r="BE61" s="1"/>
  <c r="BE50"/>
  <c r="BE51" s="1"/>
  <c r="BE45"/>
  <c r="BG57"/>
  <c r="BG61" s="1"/>
  <c r="BG50"/>
  <c r="BG51" s="1"/>
  <c r="BG45"/>
  <c r="BI57"/>
  <c r="BI61" s="1"/>
  <c r="BI50"/>
  <c r="BI51" s="1"/>
  <c r="BI45"/>
  <c r="BK57"/>
  <c r="BK61" s="1"/>
  <c r="BK50"/>
  <c r="BK51" s="1"/>
  <c r="BK45"/>
  <c r="BD57"/>
  <c r="BD61" s="1"/>
  <c r="BD50"/>
  <c r="BD51" s="1"/>
  <c r="BD45"/>
  <c r="BF57"/>
  <c r="BF61" s="1"/>
  <c r="BF50"/>
  <c r="BF51" s="1"/>
  <c r="BF45"/>
  <c r="BH57"/>
  <c r="BH61" s="1"/>
  <c r="BH50"/>
  <c r="BH51" s="1"/>
  <c r="BH45"/>
  <c r="BJ57"/>
  <c r="BJ61" s="1"/>
  <c r="BJ50"/>
  <c r="BJ51" s="1"/>
  <c r="BJ45"/>
  <c r="BC50"/>
  <c r="BC51" s="1"/>
  <c r="BC45"/>
  <c r="CI25"/>
  <c r="CI26" s="1"/>
  <c r="CI29" s="1"/>
  <c r="CM25"/>
  <c r="CM26" s="1"/>
  <c r="CM29" s="1"/>
  <c r="CQ25"/>
  <c r="CQ26" s="1"/>
  <c r="CQ29" s="1"/>
  <c r="CY25"/>
  <c r="CY26" s="1"/>
  <c r="CY29" s="1"/>
  <c r="DG25"/>
  <c r="DG26" s="1"/>
  <c r="DG29" s="1"/>
  <c r="CE25"/>
  <c r="CE26" s="1"/>
  <c r="CE29" s="1"/>
  <c r="CF14"/>
  <c r="CH14"/>
  <c r="CJ14"/>
  <c r="CL14"/>
  <c r="CM14"/>
  <c r="CO14"/>
  <c r="CR14"/>
  <c r="CT14"/>
  <c r="CU25"/>
  <c r="CU26" s="1"/>
  <c r="CU29" s="1"/>
  <c r="CU14"/>
  <c r="CW14"/>
  <c r="CZ14"/>
  <c r="DB14"/>
  <c r="DC25"/>
  <c r="DC26" s="1"/>
  <c r="DC29" s="1"/>
  <c r="DC14"/>
  <c r="DE14"/>
  <c r="DH14"/>
  <c r="DJ14"/>
  <c r="DK14"/>
  <c r="DM14"/>
  <c r="CE14"/>
  <c r="CG14"/>
  <c r="CI14"/>
  <c r="CK14"/>
  <c r="CN14"/>
  <c r="CP14"/>
  <c r="CQ14"/>
  <c r="CS14"/>
  <c r="CV14"/>
  <c r="CX14"/>
  <c r="CY14"/>
  <c r="DA14"/>
  <c r="DD14"/>
  <c r="DF14"/>
  <c r="DG14"/>
  <c r="DI14"/>
  <c r="DL14"/>
  <c r="DN14"/>
  <c r="B29"/>
  <c r="AJ29"/>
  <c r="AD29"/>
  <c r="AF29"/>
  <c r="AH29"/>
  <c r="R44"/>
  <c r="R57" s="1"/>
  <c r="R61" s="1"/>
  <c r="T44"/>
  <c r="T57" s="1"/>
  <c r="T61" s="1"/>
  <c r="V44"/>
  <c r="V57" s="1"/>
  <c r="V61" s="1"/>
  <c r="DA44"/>
  <c r="DA45" s="1"/>
  <c r="DB44"/>
  <c r="DB45" s="1"/>
  <c r="BE14"/>
  <c r="BD14"/>
  <c r="BD20" s="1"/>
  <c r="BF14"/>
  <c r="BA44"/>
  <c r="BA57" s="1"/>
  <c r="BA61" s="1"/>
  <c r="DD44"/>
  <c r="DD57" s="1"/>
  <c r="DD61" s="1"/>
  <c r="CY44"/>
  <c r="CY57" s="1"/>
  <c r="CY61" s="1"/>
  <c r="DE44"/>
  <c r="DE45" s="1"/>
  <c r="BO44"/>
  <c r="BO57" s="1"/>
  <c r="BO61" s="1"/>
  <c r="BU44"/>
  <c r="BU50" s="1"/>
  <c r="BU51" s="1"/>
  <c r="DC44"/>
  <c r="DC45" s="1"/>
  <c r="HR31" i="3"/>
  <c r="HR32" s="1"/>
  <c r="HR22"/>
  <c r="HR24" s="1"/>
  <c r="HR25" s="1"/>
  <c r="HT31"/>
  <c r="HT32" s="1"/>
  <c r="HT22"/>
  <c r="HT24" s="1"/>
  <c r="HT25" s="1"/>
  <c r="HV31"/>
  <c r="HV32" s="1"/>
  <c r="HV22"/>
  <c r="HV24" s="1"/>
  <c r="HV25" s="1"/>
  <c r="HQ31"/>
  <c r="HQ32" s="1"/>
  <c r="HQ22"/>
  <c r="HQ24" s="1"/>
  <c r="HQ25" s="1"/>
  <c r="HS31"/>
  <c r="HS32" s="1"/>
  <c r="HS22"/>
  <c r="HS24" s="1"/>
  <c r="HS25" s="1"/>
  <c r="HU31"/>
  <c r="HU32" s="1"/>
  <c r="HU22"/>
  <c r="HU24" s="1"/>
  <c r="HU25" s="1"/>
  <c r="HW31"/>
  <c r="HW32" s="1"/>
  <c r="HW22"/>
  <c r="HW24" s="1"/>
  <c r="HW25" s="1"/>
  <c r="HK31"/>
  <c r="HK32" s="1"/>
  <c r="HK22"/>
  <c r="HK24" s="1"/>
  <c r="HK25" s="1"/>
  <c r="HM31"/>
  <c r="HM32" s="1"/>
  <c r="HM22"/>
  <c r="HM24" s="1"/>
  <c r="HM25" s="1"/>
  <c r="HO31"/>
  <c r="HO32" s="1"/>
  <c r="HO22"/>
  <c r="HO24" s="1"/>
  <c r="HO25" s="1"/>
  <c r="HJ31"/>
  <c r="HJ32" s="1"/>
  <c r="HJ22"/>
  <c r="HJ24" s="1"/>
  <c r="HJ25" s="1"/>
  <c r="HL31"/>
  <c r="HL32" s="1"/>
  <c r="HL22"/>
  <c r="HL24" s="1"/>
  <c r="HL25" s="1"/>
  <c r="HN31"/>
  <c r="HN32" s="1"/>
  <c r="HN22"/>
  <c r="HN24" s="1"/>
  <c r="HN25" s="1"/>
  <c r="HP31"/>
  <c r="HP32" s="1"/>
  <c r="HP22"/>
  <c r="HP24" s="1"/>
  <c r="HP25" s="1"/>
  <c r="HD31"/>
  <c r="HD32" s="1"/>
  <c r="HD22"/>
  <c r="HD24" s="1"/>
  <c r="HD25" s="1"/>
  <c r="HF31"/>
  <c r="HF32" s="1"/>
  <c r="HF22"/>
  <c r="HF24" s="1"/>
  <c r="HF25" s="1"/>
  <c r="HH31"/>
  <c r="HH32" s="1"/>
  <c r="HH22"/>
  <c r="HH24" s="1"/>
  <c r="HH25" s="1"/>
  <c r="HC31"/>
  <c r="HC32" s="1"/>
  <c r="HC22"/>
  <c r="HC24" s="1"/>
  <c r="HC25" s="1"/>
  <c r="HE31"/>
  <c r="HE32" s="1"/>
  <c r="HE22"/>
  <c r="HE24" s="1"/>
  <c r="HE25" s="1"/>
  <c r="HG31"/>
  <c r="HG32" s="1"/>
  <c r="HG22"/>
  <c r="HG24" s="1"/>
  <c r="HG25" s="1"/>
  <c r="HI31"/>
  <c r="HI32" s="1"/>
  <c r="HI22"/>
  <c r="HI24" s="1"/>
  <c r="HI25" s="1"/>
  <c r="GV31"/>
  <c r="GV32" s="1"/>
  <c r="GV22"/>
  <c r="GV24" s="1"/>
  <c r="GV25" s="1"/>
  <c r="GX31"/>
  <c r="GX32" s="1"/>
  <c r="GX22"/>
  <c r="GX24" s="1"/>
  <c r="GX25" s="1"/>
  <c r="GZ31"/>
  <c r="GZ32" s="1"/>
  <c r="GZ22"/>
  <c r="GZ24" s="1"/>
  <c r="GZ25" s="1"/>
  <c r="HB31"/>
  <c r="HB32" s="1"/>
  <c r="HB22"/>
  <c r="HB24" s="1"/>
  <c r="HB25" s="1"/>
  <c r="GW31"/>
  <c r="GW32" s="1"/>
  <c r="GW22"/>
  <c r="GW24" s="1"/>
  <c r="GW25" s="1"/>
  <c r="GY31"/>
  <c r="GY32" s="1"/>
  <c r="GY22"/>
  <c r="GY24" s="1"/>
  <c r="GY25" s="1"/>
  <c r="HA31"/>
  <c r="HA32" s="1"/>
  <c r="HA22"/>
  <c r="HA24" s="1"/>
  <c r="HA25" s="1"/>
  <c r="GP31"/>
  <c r="GP32" s="1"/>
  <c r="GP22"/>
  <c r="GP24" s="1"/>
  <c r="GP25" s="1"/>
  <c r="GR31"/>
  <c r="GR32" s="1"/>
  <c r="GR22"/>
  <c r="GR24" s="1"/>
  <c r="GR25" s="1"/>
  <c r="GT31"/>
  <c r="GT32" s="1"/>
  <c r="GT22"/>
  <c r="GT24" s="1"/>
  <c r="GT25" s="1"/>
  <c r="GO31"/>
  <c r="GO32" s="1"/>
  <c r="GO22"/>
  <c r="GO24" s="1"/>
  <c r="GO25" s="1"/>
  <c r="GQ31"/>
  <c r="GQ32" s="1"/>
  <c r="GQ22"/>
  <c r="GQ24" s="1"/>
  <c r="GQ25" s="1"/>
  <c r="GS31"/>
  <c r="GS32" s="1"/>
  <c r="GS22"/>
  <c r="GS24" s="1"/>
  <c r="GS25" s="1"/>
  <c r="GU31"/>
  <c r="GU32" s="1"/>
  <c r="GU22"/>
  <c r="GU24" s="1"/>
  <c r="GU25" s="1"/>
  <c r="GI33"/>
  <c r="GI38"/>
  <c r="GM33"/>
  <c r="GM38"/>
  <c r="GH31"/>
  <c r="GH32" s="1"/>
  <c r="GH22"/>
  <c r="GH24" s="1"/>
  <c r="GH25" s="1"/>
  <c r="GJ31"/>
  <c r="GJ32" s="1"/>
  <c r="GJ22"/>
  <c r="GJ24" s="1"/>
  <c r="GJ25" s="1"/>
  <c r="GL31"/>
  <c r="GL32" s="1"/>
  <c r="GL22"/>
  <c r="GL24" s="1"/>
  <c r="GL25" s="1"/>
  <c r="GN31"/>
  <c r="GN32" s="1"/>
  <c r="GN22"/>
  <c r="GN24" s="1"/>
  <c r="GN25" s="1"/>
  <c r="GK33"/>
  <c r="GK38"/>
  <c r="GI22"/>
  <c r="GI24" s="1"/>
  <c r="GI25" s="1"/>
  <c r="GK22"/>
  <c r="GK24" s="1"/>
  <c r="GK25" s="1"/>
  <c r="GM22"/>
  <c r="GM24" s="1"/>
  <c r="GM25" s="1"/>
  <c r="GB31"/>
  <c r="GB32" s="1"/>
  <c r="GB22"/>
  <c r="GB24" s="1"/>
  <c r="GB25" s="1"/>
  <c r="GD31"/>
  <c r="GD32" s="1"/>
  <c r="GD22"/>
  <c r="GD24" s="1"/>
  <c r="GD25" s="1"/>
  <c r="GF31"/>
  <c r="GF32" s="1"/>
  <c r="GF22"/>
  <c r="GF24" s="1"/>
  <c r="GF25" s="1"/>
  <c r="GA31"/>
  <c r="GA32" s="1"/>
  <c r="GA22"/>
  <c r="GA24" s="1"/>
  <c r="GA25" s="1"/>
  <c r="GC31"/>
  <c r="GC32" s="1"/>
  <c r="GC22"/>
  <c r="GC24" s="1"/>
  <c r="GC25" s="1"/>
  <c r="GE31"/>
  <c r="GE32" s="1"/>
  <c r="GE22"/>
  <c r="GE24" s="1"/>
  <c r="GE25" s="1"/>
  <c r="GG31"/>
  <c r="GG32" s="1"/>
  <c r="GG22"/>
  <c r="GG24" s="1"/>
  <c r="GG25" s="1"/>
  <c r="FV33"/>
  <c r="FV38"/>
  <c r="FU31"/>
  <c r="FU32" s="1"/>
  <c r="FU22"/>
  <c r="FU24" s="1"/>
  <c r="FU25" s="1"/>
  <c r="FW31"/>
  <c r="FW32" s="1"/>
  <c r="FW22"/>
  <c r="FW24" s="1"/>
  <c r="FW25" s="1"/>
  <c r="FY31"/>
  <c r="FY32" s="1"/>
  <c r="FY22"/>
  <c r="FY24" s="1"/>
  <c r="FY25" s="1"/>
  <c r="FT33"/>
  <c r="FT38"/>
  <c r="FX33"/>
  <c r="FX38"/>
  <c r="FZ21"/>
  <c r="FT22"/>
  <c r="FT24" s="1"/>
  <c r="FT25" s="1"/>
  <c r="FV22"/>
  <c r="FV24" s="1"/>
  <c r="FV25" s="1"/>
  <c r="FX22"/>
  <c r="FX24" s="1"/>
  <c r="FX25" s="1"/>
  <c r="FN33"/>
  <c r="FN38"/>
  <c r="FR33"/>
  <c r="FR38"/>
  <c r="FM31"/>
  <c r="FM32" s="1"/>
  <c r="FM22"/>
  <c r="FM24" s="1"/>
  <c r="FM25" s="1"/>
  <c r="FO31"/>
  <c r="FO32" s="1"/>
  <c r="FO22"/>
  <c r="FO24" s="1"/>
  <c r="FO25" s="1"/>
  <c r="FQ31"/>
  <c r="FQ32" s="1"/>
  <c r="FQ22"/>
  <c r="FQ24" s="1"/>
  <c r="FQ25" s="1"/>
  <c r="FS31"/>
  <c r="FS32" s="1"/>
  <c r="FS22"/>
  <c r="FS24" s="1"/>
  <c r="FS25" s="1"/>
  <c r="FP33"/>
  <c r="FP38"/>
  <c r="FN22"/>
  <c r="FN24" s="1"/>
  <c r="FN25" s="1"/>
  <c r="FP22"/>
  <c r="FP24" s="1"/>
  <c r="FP25" s="1"/>
  <c r="FR22"/>
  <c r="FR24" s="1"/>
  <c r="FR25" s="1"/>
  <c r="CO32"/>
  <c r="CQ32"/>
  <c r="CQ33" s="1"/>
  <c r="CS32"/>
  <c r="CW32"/>
  <c r="CW38" s="1"/>
  <c r="CY32"/>
  <c r="DA32"/>
  <c r="DA38" s="1"/>
  <c r="BL21"/>
  <c r="BN32"/>
  <c r="BN33" s="1"/>
  <c r="BP32"/>
  <c r="BR32"/>
  <c r="BR33" s="1"/>
  <c r="BF22"/>
  <c r="BF24" s="1"/>
  <c r="BF25" s="1"/>
  <c r="BF31"/>
  <c r="BF32" s="1"/>
  <c r="BF33" s="1"/>
  <c r="BK22"/>
  <c r="BK24" s="1"/>
  <c r="BK25" s="1"/>
  <c r="BK31"/>
  <c r="BK32" s="1"/>
  <c r="BK33" s="1"/>
  <c r="BI22"/>
  <c r="BI24" s="1"/>
  <c r="BI25" s="1"/>
  <c r="BI31"/>
  <c r="BI32" s="1"/>
  <c r="BI33" s="1"/>
  <c r="BG22"/>
  <c r="BG24" s="1"/>
  <c r="BG25" s="1"/>
  <c r="BG31"/>
  <c r="BG32" s="1"/>
  <c r="BG33" s="1"/>
  <c r="BL22"/>
  <c r="BL24" s="1"/>
  <c r="BL25" s="1"/>
  <c r="BL31"/>
  <c r="BL32" s="1"/>
  <c r="BL33" s="1"/>
  <c r="BJ22"/>
  <c r="BJ24" s="1"/>
  <c r="BJ25" s="1"/>
  <c r="BJ31"/>
  <c r="BJ32" s="1"/>
  <c r="BJ38" s="1"/>
  <c r="BH22"/>
  <c r="BH24" s="1"/>
  <c r="BH25" s="1"/>
  <c r="BH31"/>
  <c r="BH32" s="1"/>
  <c r="BH38" s="1"/>
  <c r="CG21"/>
  <c r="DB21"/>
  <c r="DB22" s="1"/>
  <c r="DB24" s="1"/>
  <c r="DB25" s="1"/>
  <c r="DI21"/>
  <c r="BS21"/>
  <c r="BS31" s="1"/>
  <c r="BS32" s="1"/>
  <c r="BZ21"/>
  <c r="CN21"/>
  <c r="CN31" s="1"/>
  <c r="CN32" s="1"/>
  <c r="DP21"/>
  <c r="DK31"/>
  <c r="DK32" s="1"/>
  <c r="DK22"/>
  <c r="DK24" s="1"/>
  <c r="DK25" s="1"/>
  <c r="DM31"/>
  <c r="DM32" s="1"/>
  <c r="DM22"/>
  <c r="DM24" s="1"/>
  <c r="DM25" s="1"/>
  <c r="DO31"/>
  <c r="DO32" s="1"/>
  <c r="DO22"/>
  <c r="DO24" s="1"/>
  <c r="DO25" s="1"/>
  <c r="DJ31"/>
  <c r="DJ32" s="1"/>
  <c r="DJ22"/>
  <c r="DJ24" s="1"/>
  <c r="DJ25" s="1"/>
  <c r="DL31"/>
  <c r="DL32" s="1"/>
  <c r="DL22"/>
  <c r="DL24" s="1"/>
  <c r="DL25" s="1"/>
  <c r="DN31"/>
  <c r="DN32" s="1"/>
  <c r="DN22"/>
  <c r="DN24" s="1"/>
  <c r="DN25" s="1"/>
  <c r="DP31"/>
  <c r="DP32" s="1"/>
  <c r="DP22"/>
  <c r="DP24" s="1"/>
  <c r="DP25" s="1"/>
  <c r="DD31"/>
  <c r="DD32" s="1"/>
  <c r="DD22"/>
  <c r="DD24" s="1"/>
  <c r="DD25" s="1"/>
  <c r="DF31"/>
  <c r="DF32" s="1"/>
  <c r="DF22"/>
  <c r="DF24" s="1"/>
  <c r="DF25" s="1"/>
  <c r="DH31"/>
  <c r="DH32" s="1"/>
  <c r="DH22"/>
  <c r="DH24" s="1"/>
  <c r="DH25" s="1"/>
  <c r="DC31"/>
  <c r="DC32" s="1"/>
  <c r="DC22"/>
  <c r="DC24" s="1"/>
  <c r="DC25" s="1"/>
  <c r="DE31"/>
  <c r="DE32" s="1"/>
  <c r="DE22"/>
  <c r="DE24" s="1"/>
  <c r="DE25" s="1"/>
  <c r="DG31"/>
  <c r="DG32" s="1"/>
  <c r="DG22"/>
  <c r="DG24" s="1"/>
  <c r="DG25" s="1"/>
  <c r="DI31"/>
  <c r="DI32" s="1"/>
  <c r="DI22"/>
  <c r="DI24" s="1"/>
  <c r="DI25" s="1"/>
  <c r="CV31"/>
  <c r="CV32" s="1"/>
  <c r="CV22"/>
  <c r="CV24" s="1"/>
  <c r="CV25" s="1"/>
  <c r="CX31"/>
  <c r="CX32" s="1"/>
  <c r="CX22"/>
  <c r="CX24" s="1"/>
  <c r="CX25" s="1"/>
  <c r="CZ31"/>
  <c r="CZ32" s="1"/>
  <c r="CZ22"/>
  <c r="CZ24" s="1"/>
  <c r="CZ25" s="1"/>
  <c r="DB31"/>
  <c r="DB32" s="1"/>
  <c r="CY33"/>
  <c r="CY38"/>
  <c r="CW33"/>
  <c r="DA33"/>
  <c r="CW22"/>
  <c r="CW24" s="1"/>
  <c r="CW25" s="1"/>
  <c r="CY22"/>
  <c r="CY24" s="1"/>
  <c r="CY25" s="1"/>
  <c r="DA22"/>
  <c r="DA24" s="1"/>
  <c r="DA25" s="1"/>
  <c r="CQ38"/>
  <c r="CP31"/>
  <c r="CP32" s="1"/>
  <c r="CP22"/>
  <c r="CP24" s="1"/>
  <c r="CP25" s="1"/>
  <c r="CR31"/>
  <c r="CR32" s="1"/>
  <c r="CR22"/>
  <c r="CR24" s="1"/>
  <c r="CR25" s="1"/>
  <c r="CT31"/>
  <c r="CT32" s="1"/>
  <c r="CT22"/>
  <c r="CT24" s="1"/>
  <c r="CT25" s="1"/>
  <c r="CO33"/>
  <c r="CO38"/>
  <c r="CS33"/>
  <c r="CS38"/>
  <c r="CU21"/>
  <c r="CO22"/>
  <c r="CO24" s="1"/>
  <c r="CO25" s="1"/>
  <c r="CQ22"/>
  <c r="CQ24" s="1"/>
  <c r="CQ25" s="1"/>
  <c r="CS22"/>
  <c r="CS24" s="1"/>
  <c r="CS25" s="1"/>
  <c r="CI31"/>
  <c r="CI32" s="1"/>
  <c r="CI22"/>
  <c r="CI24" s="1"/>
  <c r="CI25" s="1"/>
  <c r="CK31"/>
  <c r="CK32" s="1"/>
  <c r="CK22"/>
  <c r="CK24" s="1"/>
  <c r="CK25" s="1"/>
  <c r="CM31"/>
  <c r="CM32" s="1"/>
  <c r="CM22"/>
  <c r="CM24" s="1"/>
  <c r="CM25" s="1"/>
  <c r="CH31"/>
  <c r="CH32" s="1"/>
  <c r="CH22"/>
  <c r="CH24" s="1"/>
  <c r="CH25" s="1"/>
  <c r="CJ31"/>
  <c r="CJ32" s="1"/>
  <c r="CJ22"/>
  <c r="CJ24" s="1"/>
  <c r="CJ25" s="1"/>
  <c r="CL31"/>
  <c r="CL32" s="1"/>
  <c r="CL22"/>
  <c r="CL24" s="1"/>
  <c r="CL25" s="1"/>
  <c r="CN22"/>
  <c r="CN24" s="1"/>
  <c r="CN25" s="1"/>
  <c r="CB31"/>
  <c r="CB32" s="1"/>
  <c r="CB22"/>
  <c r="CB24" s="1"/>
  <c r="CB25" s="1"/>
  <c r="CD31"/>
  <c r="CD32" s="1"/>
  <c r="CD22"/>
  <c r="CD24" s="1"/>
  <c r="CD25" s="1"/>
  <c r="CF31"/>
  <c r="CF32" s="1"/>
  <c r="CF22"/>
  <c r="CF24" s="1"/>
  <c r="CF25" s="1"/>
  <c r="CA31"/>
  <c r="CA32" s="1"/>
  <c r="CA22"/>
  <c r="CA24" s="1"/>
  <c r="CA25" s="1"/>
  <c r="CC31"/>
  <c r="CC32" s="1"/>
  <c r="CC22"/>
  <c r="CC24" s="1"/>
  <c r="CC25" s="1"/>
  <c r="CE31"/>
  <c r="CE32" s="1"/>
  <c r="CE22"/>
  <c r="CE24" s="1"/>
  <c r="CE25" s="1"/>
  <c r="CG31"/>
  <c r="CG32" s="1"/>
  <c r="CG22"/>
  <c r="CG24" s="1"/>
  <c r="CG25" s="1"/>
  <c r="BU31"/>
  <c r="BU32" s="1"/>
  <c r="BU22"/>
  <c r="BU24" s="1"/>
  <c r="BU25" s="1"/>
  <c r="BW31"/>
  <c r="BW32" s="1"/>
  <c r="BW22"/>
  <c r="BW24" s="1"/>
  <c r="BW25" s="1"/>
  <c r="BY31"/>
  <c r="BY32" s="1"/>
  <c r="BY22"/>
  <c r="BY24" s="1"/>
  <c r="BY25" s="1"/>
  <c r="BT31"/>
  <c r="BT32" s="1"/>
  <c r="BT22"/>
  <c r="BT24" s="1"/>
  <c r="BT25" s="1"/>
  <c r="BV31"/>
  <c r="BV32" s="1"/>
  <c r="BV22"/>
  <c r="BV24" s="1"/>
  <c r="BV25" s="1"/>
  <c r="BX31"/>
  <c r="BX32" s="1"/>
  <c r="BX22"/>
  <c r="BX24" s="1"/>
  <c r="BX25" s="1"/>
  <c r="BZ31"/>
  <c r="BZ32" s="1"/>
  <c r="BZ22"/>
  <c r="BZ24" s="1"/>
  <c r="BZ25" s="1"/>
  <c r="BM31"/>
  <c r="BM32" s="1"/>
  <c r="BM22"/>
  <c r="BM24" s="1"/>
  <c r="BM25" s="1"/>
  <c r="BO31"/>
  <c r="BO32" s="1"/>
  <c r="BO22"/>
  <c r="BO24" s="1"/>
  <c r="BO25" s="1"/>
  <c r="BQ31"/>
  <c r="BQ32" s="1"/>
  <c r="BQ22"/>
  <c r="BQ24" s="1"/>
  <c r="BQ25" s="1"/>
  <c r="BS22"/>
  <c r="BS24" s="1"/>
  <c r="BS25" s="1"/>
  <c r="BP33"/>
  <c r="BP38"/>
  <c r="BN38"/>
  <c r="BR38"/>
  <c r="BN22"/>
  <c r="BN24" s="1"/>
  <c r="BN25" s="1"/>
  <c r="BP22"/>
  <c r="BP24" s="1"/>
  <c r="BP25" s="1"/>
  <c r="BR22"/>
  <c r="BR24" s="1"/>
  <c r="BR25" s="1"/>
  <c r="BL38"/>
  <c r="BI38"/>
  <c r="BK38"/>
  <c r="BH33"/>
  <c r="BJ33"/>
  <c r="BG38"/>
  <c r="AE32"/>
  <c r="AE38" s="1"/>
  <c r="AO32"/>
  <c r="AO33" s="1"/>
  <c r="EW21"/>
  <c r="EW31" s="1"/>
  <c r="EW32" s="1"/>
  <c r="EW38" s="1"/>
  <c r="Y32"/>
  <c r="Y38" s="1"/>
  <c r="AK32"/>
  <c r="AK33" s="1"/>
  <c r="HX23"/>
  <c r="HX32" s="1"/>
  <c r="AP21"/>
  <c r="AP31" s="1"/>
  <c r="AP32" s="1"/>
  <c r="AP33" s="1"/>
  <c r="Y22"/>
  <c r="Y24" s="1"/>
  <c r="Y25" s="1"/>
  <c r="DB57" i="4"/>
  <c r="DB61" s="1"/>
  <c r="DE57"/>
  <c r="DE61" s="1"/>
  <c r="DC50"/>
  <c r="DC51" s="1"/>
  <c r="DA57"/>
  <c r="DA61" s="1"/>
  <c r="AO22" i="3"/>
  <c r="AO24" s="1"/>
  <c r="AO25" s="1"/>
  <c r="AK22"/>
  <c r="AK24" s="1"/>
  <c r="AK25" s="1"/>
  <c r="AE22"/>
  <c r="AE24" s="1"/>
  <c r="AE25" s="1"/>
  <c r="IS14" i="4"/>
  <c r="CT44"/>
  <c r="CT45" s="1"/>
  <c r="CV44"/>
  <c r="CV50" s="1"/>
  <c r="CV51" s="1"/>
  <c r="CZ44"/>
  <c r="CZ57" s="1"/>
  <c r="CZ61" s="1"/>
  <c r="ED14"/>
  <c r="AO14"/>
  <c r="AO15" s="1"/>
  <c r="S44"/>
  <c r="S50" s="1"/>
  <c r="S51" s="1"/>
  <c r="U44"/>
  <c r="U57" s="1"/>
  <c r="U61" s="1"/>
  <c r="AZ44"/>
  <c r="AZ45" s="1"/>
  <c r="BB44"/>
  <c r="BB45" s="1"/>
  <c r="BN44"/>
  <c r="BN57" s="1"/>
  <c r="BN61" s="1"/>
  <c r="BT44"/>
  <c r="BT57" s="1"/>
  <c r="BT61" s="1"/>
  <c r="HX22" i="3"/>
  <c r="HX24" s="1"/>
  <c r="HX25" s="1"/>
  <c r="CC44" i="4"/>
  <c r="CC45" s="1"/>
  <c r="CD44"/>
  <c r="CD45" s="1"/>
  <c r="CX44"/>
  <c r="CX45" s="1"/>
  <c r="BM44"/>
  <c r="BM45" s="1"/>
  <c r="CF44"/>
  <c r="CF57" s="1"/>
  <c r="CF61" s="1"/>
  <c r="CE44"/>
  <c r="CE57" s="1"/>
  <c r="CE61" s="1"/>
  <c r="AK44"/>
  <c r="AK45" s="1"/>
  <c r="H14"/>
  <c r="H20" s="1"/>
  <c r="CB44"/>
  <c r="CB45" s="1"/>
  <c r="CW44"/>
  <c r="CW45" s="1"/>
  <c r="BV44"/>
  <c r="BV45" s="1"/>
  <c r="CV45"/>
  <c r="CZ45"/>
  <c r="IP29"/>
  <c r="CU44"/>
  <c r="CU45" s="1"/>
  <c r="B45"/>
  <c r="D14"/>
  <c r="D20" s="1"/>
  <c r="F20"/>
  <c r="EW33" i="3"/>
  <c r="F50" i="4"/>
  <c r="F51" s="1"/>
  <c r="F57"/>
  <c r="F61" s="1"/>
  <c r="E57"/>
  <c r="E61" s="1"/>
  <c r="E50"/>
  <c r="E51" s="1"/>
  <c r="B50"/>
  <c r="B51" s="1"/>
  <c r="CB50"/>
  <c r="CB51" s="1"/>
  <c r="BY57"/>
  <c r="BY61" s="1"/>
  <c r="BY50"/>
  <c r="BY51" s="1"/>
  <c r="BY45"/>
  <c r="CA57"/>
  <c r="CA61" s="1"/>
  <c r="CA50"/>
  <c r="CA51" s="1"/>
  <c r="CA45"/>
  <c r="BX57"/>
  <c r="BX61" s="1"/>
  <c r="BX50"/>
  <c r="BX51" s="1"/>
  <c r="BX45"/>
  <c r="BZ57"/>
  <c r="BZ61" s="1"/>
  <c r="BZ50"/>
  <c r="BZ51" s="1"/>
  <c r="BZ45"/>
  <c r="BQ57"/>
  <c r="BQ61" s="1"/>
  <c r="BQ50"/>
  <c r="BQ51" s="1"/>
  <c r="BQ45"/>
  <c r="BS57"/>
  <c r="BS61" s="1"/>
  <c r="BS50"/>
  <c r="BS51" s="1"/>
  <c r="BS45"/>
  <c r="BP57"/>
  <c r="BP61" s="1"/>
  <c r="BP50"/>
  <c r="BP51" s="1"/>
  <c r="BW4" i="9" s="1"/>
  <c r="BP45" i="4"/>
  <c r="BR57"/>
  <c r="BR61" s="1"/>
  <c r="BR50"/>
  <c r="BR51" s="1"/>
  <c r="BR45"/>
  <c r="AZ50"/>
  <c r="AZ51" s="1"/>
  <c r="AW57"/>
  <c r="AW61" s="1"/>
  <c r="AW50"/>
  <c r="AW51" s="1"/>
  <c r="AW45"/>
  <c r="AY57"/>
  <c r="AY61" s="1"/>
  <c r="AY50"/>
  <c r="AY51" s="1"/>
  <c r="DO4" i="9" s="1"/>
  <c r="AY45" i="4"/>
  <c r="AV57"/>
  <c r="AV61" s="1"/>
  <c r="AV50"/>
  <c r="AV51" s="1"/>
  <c r="AV45"/>
  <c r="AX57"/>
  <c r="AX61" s="1"/>
  <c r="AX50"/>
  <c r="AX51" s="1"/>
  <c r="AX45"/>
  <c r="AT57"/>
  <c r="AT61" s="1"/>
  <c r="AT50"/>
  <c r="AT51" s="1"/>
  <c r="AT45"/>
  <c r="AS57"/>
  <c r="AS61" s="1"/>
  <c r="AS50"/>
  <c r="AS51" s="1"/>
  <c r="AS45"/>
  <c r="R45"/>
  <c r="Q57"/>
  <c r="Q61" s="1"/>
  <c r="Q50"/>
  <c r="Q51" s="1"/>
  <c r="Q45"/>
  <c r="P57"/>
  <c r="P61" s="1"/>
  <c r="P50"/>
  <c r="P51" s="1"/>
  <c r="P45"/>
  <c r="I57"/>
  <c r="I61" s="1"/>
  <c r="I50"/>
  <c r="I51" s="1"/>
  <c r="I45"/>
  <c r="K57"/>
  <c r="K61" s="1"/>
  <c r="K50"/>
  <c r="K51" s="1"/>
  <c r="K45"/>
  <c r="M57"/>
  <c r="M61" s="1"/>
  <c r="M50"/>
  <c r="M51" s="1"/>
  <c r="M45"/>
  <c r="H57"/>
  <c r="H61" s="1"/>
  <c r="H50"/>
  <c r="H51" s="1"/>
  <c r="H45"/>
  <c r="J57"/>
  <c r="J61" s="1"/>
  <c r="J50"/>
  <c r="J51" s="1"/>
  <c r="J45"/>
  <c r="L57"/>
  <c r="L61" s="1"/>
  <c r="L50"/>
  <c r="L51" s="1"/>
  <c r="L45"/>
  <c r="CW50"/>
  <c r="CW51" s="1"/>
  <c r="IP20"/>
  <c r="IP15"/>
  <c r="AD14"/>
  <c r="AD20" s="1"/>
  <c r="AF14"/>
  <c r="AF20" s="1"/>
  <c r="AH14"/>
  <c r="AH20" s="1"/>
  <c r="EK4" i="9" s="1"/>
  <c r="EK7" s="1"/>
  <c r="EA14" i="4"/>
  <c r="EA20" s="1"/>
  <c r="C14"/>
  <c r="C20" s="1"/>
  <c r="E14"/>
  <c r="E20" s="1"/>
  <c r="G14"/>
  <c r="G20" s="1"/>
  <c r="I14"/>
  <c r="I20" s="1"/>
  <c r="EJ4" i="9" s="1"/>
  <c r="EJ16" s="1"/>
  <c r="AE29" i="4"/>
  <c r="AG29"/>
  <c r="AE14"/>
  <c r="AE20" s="1"/>
  <c r="AG14"/>
  <c r="AG20" s="1"/>
  <c r="AK14"/>
  <c r="AK20" s="1"/>
  <c r="J14"/>
  <c r="J15" s="1"/>
  <c r="AJ14"/>
  <c r="B15"/>
  <c r="EK16" i="9" l="1"/>
  <c r="AT7"/>
  <c r="AT16"/>
  <c r="H35"/>
  <c r="H26"/>
  <c r="DO7"/>
  <c r="DO16"/>
  <c r="BW16"/>
  <c r="BW7"/>
  <c r="AZ7"/>
  <c r="AZ16"/>
  <c r="H7"/>
  <c r="H16"/>
  <c r="EJ7"/>
  <c r="EF4"/>
  <c r="EQ4"/>
  <c r="D23"/>
  <c r="G15" i="4"/>
  <c r="BQ26" i="5"/>
  <c r="AS21"/>
  <c r="AS26"/>
  <c r="AT26"/>
  <c r="W74"/>
  <c r="W75" s="1"/>
  <c r="W95" s="1"/>
  <c r="Z74"/>
  <c r="Z75" s="1"/>
  <c r="Z95" s="1"/>
  <c r="AA81"/>
  <c r="AA85" s="1"/>
  <c r="DQ74"/>
  <c r="DQ75" s="1"/>
  <c r="DQ95" s="1"/>
  <c r="R81"/>
  <c r="R85" s="1"/>
  <c r="AX95"/>
  <c r="BH69"/>
  <c r="CB74"/>
  <c r="CB75" s="1"/>
  <c r="CD74"/>
  <c r="CD75" s="1"/>
  <c r="CF74"/>
  <c r="CF75" s="1"/>
  <c r="CF95" s="1"/>
  <c r="CX74"/>
  <c r="CX75" s="1"/>
  <c r="DB74"/>
  <c r="DB75" s="1"/>
  <c r="DB95" s="1"/>
  <c r="AU74"/>
  <c r="AU75" s="1"/>
  <c r="AU95" s="1"/>
  <c r="DD81"/>
  <c r="DD85" s="1"/>
  <c r="B20"/>
  <c r="B21" s="1"/>
  <c r="N74"/>
  <c r="N75" s="1"/>
  <c r="N95" s="1"/>
  <c r="AB81"/>
  <c r="AB85" s="1"/>
  <c r="AV81"/>
  <c r="AV85" s="1"/>
  <c r="BJ74"/>
  <c r="BJ75" s="1"/>
  <c r="BJ95" s="1"/>
  <c r="AT81"/>
  <c r="AT85" s="1"/>
  <c r="H69"/>
  <c r="G74"/>
  <c r="G75" s="1"/>
  <c r="L81"/>
  <c r="L85" s="1"/>
  <c r="N81"/>
  <c r="N85" s="1"/>
  <c r="R74"/>
  <c r="R75" s="1"/>
  <c r="R95" s="1"/>
  <c r="AB74"/>
  <c r="AB75" s="1"/>
  <c r="AB95" s="1"/>
  <c r="AD69"/>
  <c r="AV74"/>
  <c r="AV75" s="1"/>
  <c r="AV95" s="1"/>
  <c r="BG74"/>
  <c r="BG75" s="1"/>
  <c r="BI74"/>
  <c r="BI75" s="1"/>
  <c r="BI95" s="1"/>
  <c r="BU81"/>
  <c r="BU85" s="1"/>
  <c r="CA81"/>
  <c r="CA85" s="1"/>
  <c r="CC74"/>
  <c r="CC75" s="1"/>
  <c r="CC95" s="1"/>
  <c r="CE69"/>
  <c r="CG81"/>
  <c r="CG85" s="1"/>
  <c r="CY81"/>
  <c r="CY85" s="1"/>
  <c r="CZ69"/>
  <c r="AS81"/>
  <c r="AS85" s="1"/>
  <c r="DE74"/>
  <c r="DE75" s="1"/>
  <c r="DE95" s="1"/>
  <c r="F74"/>
  <c r="F75" s="1"/>
  <c r="F95" s="1"/>
  <c r="T69"/>
  <c r="Y95"/>
  <c r="AC95"/>
  <c r="AD74"/>
  <c r="AD75" s="1"/>
  <c r="AD95" s="1"/>
  <c r="AR69"/>
  <c r="BG81"/>
  <c r="BG85" s="1"/>
  <c r="BU69"/>
  <c r="CB95"/>
  <c r="CE74"/>
  <c r="CE75" s="1"/>
  <c r="CE95" s="1"/>
  <c r="CG69"/>
  <c r="CX95"/>
  <c r="AT69"/>
  <c r="DU74"/>
  <c r="DU75" s="1"/>
  <c r="DU95" s="1"/>
  <c r="DQ69"/>
  <c r="AP81"/>
  <c r="AP85" s="1"/>
  <c r="AF81"/>
  <c r="AF85" s="1"/>
  <c r="CZ95"/>
  <c r="DC95"/>
  <c r="H81"/>
  <c r="H85" s="1"/>
  <c r="L95"/>
  <c r="M69"/>
  <c r="AC81"/>
  <c r="AC85" s="1"/>
  <c r="AA74"/>
  <c r="AA75" s="1"/>
  <c r="AA95" s="1"/>
  <c r="CN95"/>
  <c r="AR74"/>
  <c r="AR75" s="1"/>
  <c r="AR95" s="1"/>
  <c r="DA69"/>
  <c r="DA74"/>
  <c r="DA75" s="1"/>
  <c r="DA95" s="1"/>
  <c r="DA81"/>
  <c r="DA85" s="1"/>
  <c r="CV81"/>
  <c r="CV85" s="1"/>
  <c r="CW81"/>
  <c r="CW85" s="1"/>
  <c r="CW69"/>
  <c r="CW74"/>
  <c r="CW75" s="1"/>
  <c r="CW95" s="1"/>
  <c r="CV74"/>
  <c r="CV75" s="1"/>
  <c r="CV95" s="1"/>
  <c r="AP69"/>
  <c r="AF74"/>
  <c r="AF75" s="1"/>
  <c r="AF95" s="1"/>
  <c r="CD95"/>
  <c r="CA95"/>
  <c r="BV81"/>
  <c r="BV85" s="1"/>
  <c r="BV69"/>
  <c r="BV74"/>
  <c r="BV75" s="1"/>
  <c r="BV95" s="1"/>
  <c r="BT81"/>
  <c r="BT85" s="1"/>
  <c r="BT69"/>
  <c r="BT74"/>
  <c r="BT75" s="1"/>
  <c r="BT95" s="1"/>
  <c r="AW95"/>
  <c r="AY95"/>
  <c r="BG95"/>
  <c r="F69"/>
  <c r="G95"/>
  <c r="S69"/>
  <c r="V69"/>
  <c r="V74"/>
  <c r="V75" s="1"/>
  <c r="V95" s="1"/>
  <c r="S81"/>
  <c r="S85" s="1"/>
  <c r="BH74"/>
  <c r="BH75" s="1"/>
  <c r="BH95" s="1"/>
  <c r="BT21"/>
  <c r="BT45"/>
  <c r="BT26"/>
  <c r="AH4" i="9" s="1"/>
  <c r="BK69" i="5"/>
  <c r="BK74"/>
  <c r="BK75" s="1"/>
  <c r="BK95" s="1"/>
  <c r="BK81"/>
  <c r="BK85" s="1"/>
  <c r="O81"/>
  <c r="O85" s="1"/>
  <c r="AZ95"/>
  <c r="AO21"/>
  <c r="AO45"/>
  <c r="AO26"/>
  <c r="K81"/>
  <c r="K85" s="1"/>
  <c r="AQ81"/>
  <c r="AQ85" s="1"/>
  <c r="AQ69"/>
  <c r="AQ74"/>
  <c r="AQ75" s="1"/>
  <c r="AQ95" s="1"/>
  <c r="AO81"/>
  <c r="AO85" s="1"/>
  <c r="AO69"/>
  <c r="AO74"/>
  <c r="AO75" s="1"/>
  <c r="AO95" s="1"/>
  <c r="K69"/>
  <c r="O69"/>
  <c r="U69"/>
  <c r="U74"/>
  <c r="U75" s="1"/>
  <c r="U95" s="1"/>
  <c r="U81"/>
  <c r="U85" s="1"/>
  <c r="X69"/>
  <c r="AE81"/>
  <c r="AE85" s="1"/>
  <c r="AE69"/>
  <c r="AE74"/>
  <c r="AE75" s="1"/>
  <c r="AE95" s="1"/>
  <c r="X74"/>
  <c r="X75" s="1"/>
  <c r="X95" s="1"/>
  <c r="F45"/>
  <c r="D74"/>
  <c r="D75" s="1"/>
  <c r="D95" s="1"/>
  <c r="I74"/>
  <c r="I75" s="1"/>
  <c r="I95" s="1"/>
  <c r="I81"/>
  <c r="H95"/>
  <c r="R21"/>
  <c r="R45"/>
  <c r="R26"/>
  <c r="J85"/>
  <c r="J69"/>
  <c r="J74"/>
  <c r="J75" s="1"/>
  <c r="J95" s="1"/>
  <c r="I85"/>
  <c r="I69"/>
  <c r="E95"/>
  <c r="C81"/>
  <c r="C85" s="1"/>
  <c r="C74"/>
  <c r="C75" s="1"/>
  <c r="C95" s="1"/>
  <c r="F21"/>
  <c r="F26"/>
  <c r="E21"/>
  <c r="CW21"/>
  <c r="B39" i="3"/>
  <c r="CW45" i="5"/>
  <c r="BU45"/>
  <c r="BU26"/>
  <c r="AR45"/>
  <c r="AR26"/>
  <c r="AQ45"/>
  <c r="AQ26"/>
  <c r="AQ21"/>
  <c r="AP45"/>
  <c r="AP26"/>
  <c r="Q45"/>
  <c r="Q26"/>
  <c r="P45"/>
  <c r="P26"/>
  <c r="D21"/>
  <c r="D26"/>
  <c r="E26"/>
  <c r="C21"/>
  <c r="C26"/>
  <c r="B45"/>
  <c r="B26"/>
  <c r="D45"/>
  <c r="C45"/>
  <c r="V45" i="4"/>
  <c r="T45"/>
  <c r="DA50"/>
  <c r="DA51" s="1"/>
  <c r="T50"/>
  <c r="T51" s="1"/>
  <c r="DD45"/>
  <c r="S57"/>
  <c r="S61" s="1"/>
  <c r="BA50"/>
  <c r="BA51" s="1"/>
  <c r="BO45"/>
  <c r="CD57"/>
  <c r="CD61" s="1"/>
  <c r="CT50"/>
  <c r="CT51" s="1"/>
  <c r="BA45"/>
  <c r="BV50"/>
  <c r="BV51" s="1"/>
  <c r="CC50"/>
  <c r="CC51" s="1"/>
  <c r="CY45"/>
  <c r="DC57"/>
  <c r="DC61" s="1"/>
  <c r="DB50"/>
  <c r="DB51" s="1"/>
  <c r="CT57"/>
  <c r="CT61" s="1"/>
  <c r="U50"/>
  <c r="U51" s="1"/>
  <c r="V50"/>
  <c r="V51" s="1"/>
  <c r="EH4" i="9" s="1"/>
  <c r="R50" i="4"/>
  <c r="R51" s="1"/>
  <c r="BB50"/>
  <c r="BB51" s="1"/>
  <c r="BO50"/>
  <c r="BO51" s="1"/>
  <c r="BV57"/>
  <c r="BV61" s="1"/>
  <c r="CF45"/>
  <c r="B57"/>
  <c r="B61" s="1"/>
  <c r="AK57"/>
  <c r="AK61" s="1"/>
  <c r="CZ50"/>
  <c r="CZ51" s="1"/>
  <c r="CY50"/>
  <c r="CY51" s="1"/>
  <c r="H15"/>
  <c r="BM57"/>
  <c r="BM61" s="1"/>
  <c r="CU57"/>
  <c r="CU61" s="1"/>
  <c r="AZ57"/>
  <c r="AZ61" s="1"/>
  <c r="BN45"/>
  <c r="CC57"/>
  <c r="CC61" s="1"/>
  <c r="CU50"/>
  <c r="CU51" s="1"/>
  <c r="CX57"/>
  <c r="CX61" s="1"/>
  <c r="U45"/>
  <c r="BB57"/>
  <c r="BB61" s="1"/>
  <c r="BU57"/>
  <c r="BU61" s="1"/>
  <c r="BT45"/>
  <c r="CF50"/>
  <c r="CF51" s="1"/>
  <c r="AK50"/>
  <c r="AK51" s="1"/>
  <c r="DD50"/>
  <c r="DD51" s="1"/>
  <c r="DE50"/>
  <c r="DE51" s="1"/>
  <c r="CW57"/>
  <c r="CW61" s="1"/>
  <c r="S45"/>
  <c r="BM50"/>
  <c r="BM51" s="1"/>
  <c r="BN50"/>
  <c r="BN51" s="1"/>
  <c r="BU45"/>
  <c r="CE45"/>
  <c r="CD50"/>
  <c r="CD51" s="1"/>
  <c r="HW33" i="3"/>
  <c r="HW38"/>
  <c r="HU33"/>
  <c r="HU38"/>
  <c r="HS33"/>
  <c r="HS38"/>
  <c r="HQ33"/>
  <c r="HQ38"/>
  <c r="HV38"/>
  <c r="HV33"/>
  <c r="HT38"/>
  <c r="HT33"/>
  <c r="HR38"/>
  <c r="HR33"/>
  <c r="HP33"/>
  <c r="HP38"/>
  <c r="HN33"/>
  <c r="HN38"/>
  <c r="HL33"/>
  <c r="HL38"/>
  <c r="HJ33"/>
  <c r="HJ38"/>
  <c r="HO38"/>
  <c r="HO33"/>
  <c r="HM38"/>
  <c r="HM33"/>
  <c r="HK38"/>
  <c r="HK33"/>
  <c r="HI33"/>
  <c r="HI38"/>
  <c r="HG33"/>
  <c r="HG38"/>
  <c r="HE33"/>
  <c r="HE38"/>
  <c r="HC33"/>
  <c r="HC38"/>
  <c r="HH38"/>
  <c r="HH33"/>
  <c r="HF38"/>
  <c r="HF33"/>
  <c r="HD38"/>
  <c r="HD33"/>
  <c r="HA38"/>
  <c r="HA33"/>
  <c r="GY38"/>
  <c r="GY33"/>
  <c r="GW38"/>
  <c r="GW33"/>
  <c r="HB33"/>
  <c r="HB38"/>
  <c r="GZ33"/>
  <c r="GZ38"/>
  <c r="GX33"/>
  <c r="GX38"/>
  <c r="GV33"/>
  <c r="GV38"/>
  <c r="GU33"/>
  <c r="GU38"/>
  <c r="GS33"/>
  <c r="GS38"/>
  <c r="GQ33"/>
  <c r="GQ38"/>
  <c r="GO33"/>
  <c r="GO38"/>
  <c r="GT38"/>
  <c r="GT33"/>
  <c r="GR38"/>
  <c r="GR33"/>
  <c r="GP38"/>
  <c r="GP33"/>
  <c r="GN38"/>
  <c r="GN33"/>
  <c r="GL38"/>
  <c r="GL33"/>
  <c r="GJ38"/>
  <c r="GJ33"/>
  <c r="GH38"/>
  <c r="GH33"/>
  <c r="GK45"/>
  <c r="GK49" s="1"/>
  <c r="GK39"/>
  <c r="GM45"/>
  <c r="GM49" s="1"/>
  <c r="GM39"/>
  <c r="GI45"/>
  <c r="GI49" s="1"/>
  <c r="GI39"/>
  <c r="GG33"/>
  <c r="GG38"/>
  <c r="GE33"/>
  <c r="GE38"/>
  <c r="GC33"/>
  <c r="GC38"/>
  <c r="GA33"/>
  <c r="GA38"/>
  <c r="GF38"/>
  <c r="GF33"/>
  <c r="GD38"/>
  <c r="GD33"/>
  <c r="GB38"/>
  <c r="GB33"/>
  <c r="FZ31"/>
  <c r="FZ32" s="1"/>
  <c r="FZ22"/>
  <c r="FZ24" s="1"/>
  <c r="FZ25" s="1"/>
  <c r="FY38"/>
  <c r="FY33"/>
  <c r="FW38"/>
  <c r="FW33"/>
  <c r="FU38"/>
  <c r="FU33"/>
  <c r="FX45"/>
  <c r="FX49" s="1"/>
  <c r="FX39"/>
  <c r="FT45"/>
  <c r="FT49" s="1"/>
  <c r="FT39"/>
  <c r="FV45"/>
  <c r="FV49" s="1"/>
  <c r="FV39"/>
  <c r="FS38"/>
  <c r="FS33"/>
  <c r="FQ38"/>
  <c r="FQ33"/>
  <c r="FO38"/>
  <c r="FO33"/>
  <c r="FM38"/>
  <c r="FM33"/>
  <c r="FP45"/>
  <c r="FP49" s="1"/>
  <c r="FP39"/>
  <c r="FR45"/>
  <c r="FR49" s="1"/>
  <c r="FR39"/>
  <c r="FN45"/>
  <c r="FN49" s="1"/>
  <c r="FN39"/>
  <c r="BF38"/>
  <c r="Y33"/>
  <c r="AO38"/>
  <c r="AO45" s="1"/>
  <c r="AO49" s="1"/>
  <c r="DP33"/>
  <c r="DP38"/>
  <c r="DN33"/>
  <c r="DN38"/>
  <c r="DL33"/>
  <c r="DL38"/>
  <c r="DJ33"/>
  <c r="DJ38"/>
  <c r="DO38"/>
  <c r="DO33"/>
  <c r="DM38"/>
  <c r="DM33"/>
  <c r="DK38"/>
  <c r="DK33"/>
  <c r="DI33"/>
  <c r="DI38"/>
  <c r="DG33"/>
  <c r="DG38"/>
  <c r="DE33"/>
  <c r="DE38"/>
  <c r="DC33"/>
  <c r="DC38"/>
  <c r="DH38"/>
  <c r="DH33"/>
  <c r="DF38"/>
  <c r="DF33"/>
  <c r="DD38"/>
  <c r="DD33"/>
  <c r="DB38"/>
  <c r="DB33"/>
  <c r="CZ38"/>
  <c r="CZ33"/>
  <c r="CX38"/>
  <c r="CX33"/>
  <c r="CV38"/>
  <c r="CV33"/>
  <c r="DA45"/>
  <c r="DA49" s="1"/>
  <c r="DA39"/>
  <c r="CW45"/>
  <c r="CW49" s="1"/>
  <c r="CW39"/>
  <c r="CY45"/>
  <c r="CY49" s="1"/>
  <c r="CY39"/>
  <c r="CU31"/>
  <c r="CU32" s="1"/>
  <c r="CU22"/>
  <c r="CU24" s="1"/>
  <c r="CU25" s="1"/>
  <c r="CT38"/>
  <c r="CT33"/>
  <c r="CR38"/>
  <c r="CR33"/>
  <c r="CP38"/>
  <c r="CP33"/>
  <c r="CS45"/>
  <c r="CS49" s="1"/>
  <c r="CS39"/>
  <c r="CO45"/>
  <c r="CO49" s="1"/>
  <c r="CO39"/>
  <c r="CQ45"/>
  <c r="CQ49" s="1"/>
  <c r="CQ39"/>
  <c r="CN33"/>
  <c r="CN38"/>
  <c r="CL33"/>
  <c r="CL38"/>
  <c r="CJ33"/>
  <c r="CJ38"/>
  <c r="CH33"/>
  <c r="CH38"/>
  <c r="CM38"/>
  <c r="CM33"/>
  <c r="CK38"/>
  <c r="CK33"/>
  <c r="CI38"/>
  <c r="CI33"/>
  <c r="CG33"/>
  <c r="CG38"/>
  <c r="CE33"/>
  <c r="CE38"/>
  <c r="CC33"/>
  <c r="CC38"/>
  <c r="CA33"/>
  <c r="CA38"/>
  <c r="CF38"/>
  <c r="CF33"/>
  <c r="CD38"/>
  <c r="CD33"/>
  <c r="CB38"/>
  <c r="CB33"/>
  <c r="BZ33"/>
  <c r="BZ38"/>
  <c r="BX33"/>
  <c r="BX38"/>
  <c r="BV33"/>
  <c r="BV38"/>
  <c r="BT33"/>
  <c r="BT38"/>
  <c r="BY38"/>
  <c r="BY33"/>
  <c r="BW38"/>
  <c r="BW33"/>
  <c r="BU38"/>
  <c r="BU33"/>
  <c r="BS38"/>
  <c r="BS33"/>
  <c r="BQ38"/>
  <c r="BQ33"/>
  <c r="BO38"/>
  <c r="BO33"/>
  <c r="BM38"/>
  <c r="BM33"/>
  <c r="BR45"/>
  <c r="BR49" s="1"/>
  <c r="BR39"/>
  <c r="BN45"/>
  <c r="BN49" s="1"/>
  <c r="BN39"/>
  <c r="BP45"/>
  <c r="BP49" s="1"/>
  <c r="BP39"/>
  <c r="BL45"/>
  <c r="BL49" s="1"/>
  <c r="BL39"/>
  <c r="BK45"/>
  <c r="BK49" s="1"/>
  <c r="BK39"/>
  <c r="BI45"/>
  <c r="BI49" s="1"/>
  <c r="BI39"/>
  <c r="BJ45"/>
  <c r="BJ49" s="1"/>
  <c r="BJ39"/>
  <c r="BH45"/>
  <c r="BH49" s="1"/>
  <c r="BH39"/>
  <c r="BG45"/>
  <c r="BG49" s="1"/>
  <c r="BG39"/>
  <c r="BF45"/>
  <c r="BF49" s="1"/>
  <c r="BF39"/>
  <c r="AP38"/>
  <c r="AP45" s="1"/>
  <c r="AP49" s="1"/>
  <c r="EW22"/>
  <c r="EW24" s="1"/>
  <c r="EW25" s="1"/>
  <c r="AE33"/>
  <c r="AK38"/>
  <c r="AK45" s="1"/>
  <c r="AK49" s="1"/>
  <c r="AP22"/>
  <c r="AP24" s="1"/>
  <c r="AP25" s="1"/>
  <c r="M5" i="4"/>
  <c r="M7" s="1"/>
  <c r="M14" s="1"/>
  <c r="M15" s="1"/>
  <c r="HX38" i="3"/>
  <c r="HX39" s="1"/>
  <c r="HX33"/>
  <c r="AO39"/>
  <c r="AE45"/>
  <c r="AE49" s="1"/>
  <c r="AE39"/>
  <c r="Y45"/>
  <c r="Y49" s="1"/>
  <c r="Y39"/>
  <c r="EA15" i="4"/>
  <c r="AF15"/>
  <c r="CB57"/>
  <c r="CB61" s="1"/>
  <c r="CV57"/>
  <c r="CV61" s="1"/>
  <c r="BT50"/>
  <c r="BT51" s="1"/>
  <c r="CE50"/>
  <c r="CE51" s="1"/>
  <c r="CX50"/>
  <c r="CX51" s="1"/>
  <c r="IS15"/>
  <c r="IS20"/>
  <c r="AM4" i="9" s="1"/>
  <c r="ED15" i="4"/>
  <c r="ED20"/>
  <c r="AO20"/>
  <c r="AH15"/>
  <c r="AD15"/>
  <c r="EW45" i="3"/>
  <c r="EW49" s="1"/>
  <c r="EW39"/>
  <c r="AE15" i="4"/>
  <c r="C15"/>
  <c r="AK15"/>
  <c r="AG15"/>
  <c r="I15"/>
  <c r="E15"/>
  <c r="AJ15"/>
  <c r="AJ20"/>
  <c r="DK4" i="9" s="1"/>
  <c r="B20" i="4"/>
  <c r="CS43"/>
  <c r="CS39"/>
  <c r="CS41" s="1"/>
  <c r="CS42" s="1"/>
  <c r="DK56"/>
  <c r="DJ56"/>
  <c r="DI56"/>
  <c r="DK44"/>
  <c r="DK57" s="1"/>
  <c r="DJ44"/>
  <c r="DJ50" s="1"/>
  <c r="DJ51" s="1"/>
  <c r="DI44"/>
  <c r="DI57" s="1"/>
  <c r="JV13"/>
  <c r="JV11"/>
  <c r="JV10"/>
  <c r="E25" i="3"/>
  <c r="IR24" i="4"/>
  <c r="IR11"/>
  <c r="IR10"/>
  <c r="IR25"/>
  <c r="IR26" s="1"/>
  <c r="IQ24"/>
  <c r="C39" i="3"/>
  <c r="FF24" i="4"/>
  <c r="FH13"/>
  <c r="FH11"/>
  <c r="FH10"/>
  <c r="FH6"/>
  <c r="FH7" s="1"/>
  <c r="FF25" s="1"/>
  <c r="FF26" s="1"/>
  <c r="FF29" s="1"/>
  <c r="FK24"/>
  <c r="FM13"/>
  <c r="FM11"/>
  <c r="FM10"/>
  <c r="FM6"/>
  <c r="FM7" s="1"/>
  <c r="FK25" s="1"/>
  <c r="FK26" s="1"/>
  <c r="FK29" s="1"/>
  <c r="FP24"/>
  <c r="FQ13"/>
  <c r="FQ11"/>
  <c r="FQ10"/>
  <c r="FQ6"/>
  <c r="FQ7" s="1"/>
  <c r="FP25" s="1"/>
  <c r="FP26" s="1"/>
  <c r="FP29" s="1"/>
  <c r="FP6"/>
  <c r="FR6"/>
  <c r="FP7"/>
  <c r="FR7"/>
  <c r="FP10"/>
  <c r="FR10"/>
  <c r="FP11"/>
  <c r="FR11"/>
  <c r="FP13"/>
  <c r="FR13"/>
  <c r="FP14"/>
  <c r="FP20" s="1"/>
  <c r="FR14"/>
  <c r="FA24"/>
  <c r="EV24"/>
  <c r="ES24"/>
  <c r="BW43"/>
  <c r="AU43"/>
  <c r="O43"/>
  <c r="N43"/>
  <c r="G43"/>
  <c r="O42"/>
  <c r="BW39"/>
  <c r="BW41" s="1"/>
  <c r="BW42" s="1"/>
  <c r="AU39"/>
  <c r="AU41" s="1"/>
  <c r="AU42" s="1"/>
  <c r="O39"/>
  <c r="N39"/>
  <c r="N41" s="1"/>
  <c r="N42" s="1"/>
  <c r="G39"/>
  <c r="G41" s="1"/>
  <c r="G42" s="1"/>
  <c r="AN24"/>
  <c r="AN13"/>
  <c r="AN11"/>
  <c r="AN7"/>
  <c r="AN25" s="1"/>
  <c r="AN26" s="1"/>
  <c r="AL11"/>
  <c r="AL7"/>
  <c r="AL25" s="1"/>
  <c r="AL26" s="1"/>
  <c r="AL29" s="1"/>
  <c r="AC24"/>
  <c r="EO24"/>
  <c r="EO13"/>
  <c r="EO11"/>
  <c r="EO6"/>
  <c r="EO7" s="1"/>
  <c r="EO25" s="1"/>
  <c r="EO26" s="1"/>
  <c r="AZ24"/>
  <c r="AZ13"/>
  <c r="AZ11"/>
  <c r="AZ6"/>
  <c r="AZ7" s="1"/>
  <c r="AZ25" s="1"/>
  <c r="AZ26" s="1"/>
  <c r="AB24"/>
  <c r="AA24"/>
  <c r="ER24"/>
  <c r="EQ24"/>
  <c r="EP24"/>
  <c r="ER13"/>
  <c r="EQ13"/>
  <c r="EP13"/>
  <c r="ER11"/>
  <c r="EQ11"/>
  <c r="EP11"/>
  <c r="ER7"/>
  <c r="ER25" s="1"/>
  <c r="ER26" s="1"/>
  <c r="EQ7"/>
  <c r="EQ25" s="1"/>
  <c r="EQ26" s="1"/>
  <c r="EP7"/>
  <c r="EP25" s="1"/>
  <c r="EP26" s="1"/>
  <c r="BC24"/>
  <c r="BB24"/>
  <c r="BA24"/>
  <c r="BC13"/>
  <c r="BB13"/>
  <c r="BA13"/>
  <c r="BC11"/>
  <c r="BB11"/>
  <c r="BA11"/>
  <c r="BC7"/>
  <c r="BC25" s="1"/>
  <c r="BC26" s="1"/>
  <c r="BB7"/>
  <c r="BB25" s="1"/>
  <c r="BB26" s="1"/>
  <c r="BA7"/>
  <c r="BA25" s="1"/>
  <c r="BA26" s="1"/>
  <c r="Z24"/>
  <c r="Y24"/>
  <c r="Z13"/>
  <c r="Y13"/>
  <c r="Z11"/>
  <c r="Y11"/>
  <c r="Z7"/>
  <c r="Z25" s="1"/>
  <c r="Z26" s="1"/>
  <c r="Z29" s="1"/>
  <c r="Y7"/>
  <c r="Y25" s="1"/>
  <c r="Y26" s="1"/>
  <c r="Y29" s="1"/>
  <c r="X24"/>
  <c r="EN24"/>
  <c r="EM24"/>
  <c r="EL24"/>
  <c r="EK24"/>
  <c r="EN13"/>
  <c r="EM13"/>
  <c r="EL13"/>
  <c r="EK13"/>
  <c r="EN11"/>
  <c r="EM11"/>
  <c r="EL11"/>
  <c r="EK11"/>
  <c r="EN6"/>
  <c r="EN7" s="1"/>
  <c r="EN25" s="1"/>
  <c r="EN26" s="1"/>
  <c r="EN29" s="1"/>
  <c r="EM6"/>
  <c r="EM7" s="1"/>
  <c r="EM25" s="1"/>
  <c r="EM26" s="1"/>
  <c r="EM29" s="1"/>
  <c r="EL6"/>
  <c r="EL7" s="1"/>
  <c r="EL25" s="1"/>
  <c r="EL26" s="1"/>
  <c r="EL29" s="1"/>
  <c r="EK6"/>
  <c r="EK7" s="1"/>
  <c r="EK25" s="1"/>
  <c r="EK26" s="1"/>
  <c r="EK29" s="1"/>
  <c r="AY24"/>
  <c r="AX24"/>
  <c r="AW24"/>
  <c r="AV24"/>
  <c r="AY13"/>
  <c r="AX13"/>
  <c r="AW13"/>
  <c r="AV13"/>
  <c r="AY11"/>
  <c r="AX11"/>
  <c r="AW11"/>
  <c r="AV11"/>
  <c r="AY6"/>
  <c r="AY7" s="1"/>
  <c r="AY25" s="1"/>
  <c r="AY26" s="1"/>
  <c r="AY29" s="1"/>
  <c r="AX6"/>
  <c r="AX7" s="1"/>
  <c r="AX25" s="1"/>
  <c r="AX26" s="1"/>
  <c r="AX29" s="1"/>
  <c r="AW6"/>
  <c r="AW7" s="1"/>
  <c r="AW25" s="1"/>
  <c r="AW26" s="1"/>
  <c r="AW29" s="1"/>
  <c r="AV6"/>
  <c r="AV7" s="1"/>
  <c r="AV25" s="1"/>
  <c r="AV26" s="1"/>
  <c r="AV29" s="1"/>
  <c r="W24"/>
  <c r="V24"/>
  <c r="U24"/>
  <c r="W13"/>
  <c r="V13"/>
  <c r="U13"/>
  <c r="W11"/>
  <c r="V11"/>
  <c r="U11"/>
  <c r="W6"/>
  <c r="W7" s="1"/>
  <c r="W25" s="1"/>
  <c r="W26" s="1"/>
  <c r="V6"/>
  <c r="V7" s="1"/>
  <c r="V25" s="1"/>
  <c r="V26" s="1"/>
  <c r="U6"/>
  <c r="U7" s="1"/>
  <c r="U25" s="1"/>
  <c r="U26" s="1"/>
  <c r="T24"/>
  <c r="EJ24"/>
  <c r="EI24"/>
  <c r="EH24"/>
  <c r="EG24"/>
  <c r="EF24"/>
  <c r="EE24"/>
  <c r="EC24"/>
  <c r="EB24"/>
  <c r="EJ13"/>
  <c r="EI13"/>
  <c r="EH13"/>
  <c r="EG13"/>
  <c r="EF13"/>
  <c r="EE13"/>
  <c r="EC13"/>
  <c r="EB13"/>
  <c r="EJ11"/>
  <c r="EI11"/>
  <c r="EH11"/>
  <c r="EG11"/>
  <c r="EF11"/>
  <c r="EE11"/>
  <c r="EC11"/>
  <c r="EB11"/>
  <c r="EJ10"/>
  <c r="EI10"/>
  <c r="EH10"/>
  <c r="EF10"/>
  <c r="EE10"/>
  <c r="EC10"/>
  <c r="EB10"/>
  <c r="EJ7"/>
  <c r="EJ25" s="1"/>
  <c r="EJ26" s="1"/>
  <c r="EI7"/>
  <c r="EI25" s="1"/>
  <c r="EI26" s="1"/>
  <c r="EH7"/>
  <c r="EH25" s="1"/>
  <c r="EH26" s="1"/>
  <c r="EG7"/>
  <c r="EG25" s="1"/>
  <c r="EG26" s="1"/>
  <c r="EF7"/>
  <c r="EF25" s="1"/>
  <c r="EF26" s="1"/>
  <c r="EE7"/>
  <c r="EE25" s="1"/>
  <c r="EE26" s="1"/>
  <c r="EC7"/>
  <c r="EC25" s="1"/>
  <c r="EC26" s="1"/>
  <c r="EB7"/>
  <c r="EB25" s="1"/>
  <c r="EB26" s="1"/>
  <c r="AU24"/>
  <c r="AT24"/>
  <c r="AS24"/>
  <c r="AR24"/>
  <c r="AQ24"/>
  <c r="AP24"/>
  <c r="AU13"/>
  <c r="AT13"/>
  <c r="AS13"/>
  <c r="AR13"/>
  <c r="AQ13"/>
  <c r="AP13"/>
  <c r="AU11"/>
  <c r="AT11"/>
  <c r="AS11"/>
  <c r="AR11"/>
  <c r="AQ11"/>
  <c r="AP11"/>
  <c r="AU10"/>
  <c r="AT10"/>
  <c r="AS10"/>
  <c r="AR10"/>
  <c r="AQ10"/>
  <c r="AP10"/>
  <c r="AU7"/>
  <c r="AU25" s="1"/>
  <c r="AU26" s="1"/>
  <c r="AU29" s="1"/>
  <c r="AT7"/>
  <c r="AT25" s="1"/>
  <c r="AT26" s="1"/>
  <c r="AT29" s="1"/>
  <c r="AS7"/>
  <c r="AS25" s="1"/>
  <c r="AS26" s="1"/>
  <c r="AR7"/>
  <c r="AR25" s="1"/>
  <c r="AR26" s="1"/>
  <c r="AR29" s="1"/>
  <c r="AQ7"/>
  <c r="AQ25" s="1"/>
  <c r="AQ26" s="1"/>
  <c r="AQ29" s="1"/>
  <c r="AP7"/>
  <c r="AP25" s="1"/>
  <c r="AP26" s="1"/>
  <c r="AP29" s="1"/>
  <c r="AM24"/>
  <c r="AM13"/>
  <c r="AM11"/>
  <c r="AM10"/>
  <c r="AM7"/>
  <c r="AM25" s="1"/>
  <c r="AM26" s="1"/>
  <c r="AM29" s="1"/>
  <c r="S24"/>
  <c r="S13"/>
  <c r="S11"/>
  <c r="S10"/>
  <c r="S7"/>
  <c r="S25" s="1"/>
  <c r="S26" s="1"/>
  <c r="S29" s="1"/>
  <c r="R24"/>
  <c r="R13"/>
  <c r="R11"/>
  <c r="R10"/>
  <c r="R7"/>
  <c r="R25" s="1"/>
  <c r="R26" s="1"/>
  <c r="R29" s="1"/>
  <c r="Q24"/>
  <c r="P24"/>
  <c r="O24"/>
  <c r="N24"/>
  <c r="L24"/>
  <c r="Q13"/>
  <c r="P13"/>
  <c r="O13"/>
  <c r="N13"/>
  <c r="Q11"/>
  <c r="P11"/>
  <c r="O11"/>
  <c r="N11"/>
  <c r="L11"/>
  <c r="Q10"/>
  <c r="P10"/>
  <c r="O10"/>
  <c r="N10"/>
  <c r="L10"/>
  <c r="Q7"/>
  <c r="Q25" s="1"/>
  <c r="Q26" s="1"/>
  <c r="P7"/>
  <c r="P25" s="1"/>
  <c r="P26" s="1"/>
  <c r="O7"/>
  <c r="O25" s="1"/>
  <c r="O26" s="1"/>
  <c r="N7"/>
  <c r="N25" s="1"/>
  <c r="N26" s="1"/>
  <c r="L7"/>
  <c r="L25" s="1"/>
  <c r="L26" s="1"/>
  <c r="K24"/>
  <c r="J24"/>
  <c r="IQ7"/>
  <c r="IQ25" s="1"/>
  <c r="IQ26" s="1"/>
  <c r="IQ29" s="1"/>
  <c r="AC7"/>
  <c r="AC25" s="1"/>
  <c r="AC26" s="1"/>
  <c r="X7"/>
  <c r="X25" s="1"/>
  <c r="X26" s="1"/>
  <c r="K7"/>
  <c r="K25" s="1"/>
  <c r="K26" s="1"/>
  <c r="J25"/>
  <c r="J26" s="1"/>
  <c r="FO13"/>
  <c r="FN13"/>
  <c r="FL13"/>
  <c r="FK13"/>
  <c r="FJ13"/>
  <c r="FI13"/>
  <c r="FG13"/>
  <c r="FF13"/>
  <c r="FE13"/>
  <c r="FD13"/>
  <c r="FC13"/>
  <c r="FB13"/>
  <c r="FA13"/>
  <c r="EZ13"/>
  <c r="EY13"/>
  <c r="EX13"/>
  <c r="EW13"/>
  <c r="EV13"/>
  <c r="EU13"/>
  <c r="ET13"/>
  <c r="ES13"/>
  <c r="FO11"/>
  <c r="FN11"/>
  <c r="FL11"/>
  <c r="FK11"/>
  <c r="FJ11"/>
  <c r="FI11"/>
  <c r="FG11"/>
  <c r="FF11"/>
  <c r="FE11"/>
  <c r="FD11"/>
  <c r="FC11"/>
  <c r="FB11"/>
  <c r="FA11"/>
  <c r="EZ11"/>
  <c r="EY11"/>
  <c r="EX11"/>
  <c r="EW11"/>
  <c r="EV11"/>
  <c r="EU11"/>
  <c r="ET11"/>
  <c r="ES11"/>
  <c r="FO10"/>
  <c r="FN10"/>
  <c r="FL10"/>
  <c r="FK10"/>
  <c r="FJ10"/>
  <c r="FI10"/>
  <c r="FG10"/>
  <c r="FF10"/>
  <c r="FE10"/>
  <c r="FD10"/>
  <c r="FC10"/>
  <c r="FB10"/>
  <c r="FA10"/>
  <c r="EZ10"/>
  <c r="EY10"/>
  <c r="EX10"/>
  <c r="EW10"/>
  <c r="EV10"/>
  <c r="EU10"/>
  <c r="ET10"/>
  <c r="ES10"/>
  <c r="FO6"/>
  <c r="FO7" s="1"/>
  <c r="FN6"/>
  <c r="FN7" s="1"/>
  <c r="FL6"/>
  <c r="FL7" s="1"/>
  <c r="FK6"/>
  <c r="FK7" s="1"/>
  <c r="FJ6"/>
  <c r="FJ7" s="1"/>
  <c r="FI6"/>
  <c r="FI7" s="1"/>
  <c r="FG6"/>
  <c r="FG7" s="1"/>
  <c r="FF6"/>
  <c r="FF7" s="1"/>
  <c r="FE6"/>
  <c r="FE7" s="1"/>
  <c r="FD6"/>
  <c r="FD7" s="1"/>
  <c r="FC6"/>
  <c r="FC7" s="1"/>
  <c r="FA25" s="1"/>
  <c r="FA26" s="1"/>
  <c r="FB6"/>
  <c r="FB7" s="1"/>
  <c r="FA6"/>
  <c r="FA7" s="1"/>
  <c r="EZ6"/>
  <c r="EZ7" s="1"/>
  <c r="EY6"/>
  <c r="EY7" s="1"/>
  <c r="EX6"/>
  <c r="EX7" s="1"/>
  <c r="EV25" s="1"/>
  <c r="EV26" s="1"/>
  <c r="EW6"/>
  <c r="EW7" s="1"/>
  <c r="EV6"/>
  <c r="EV7" s="1"/>
  <c r="EU6"/>
  <c r="EU7" s="1"/>
  <c r="ET6"/>
  <c r="ET7" s="1"/>
  <c r="ES25" s="1"/>
  <c r="ES26" s="1"/>
  <c r="ES7"/>
  <c r="EB16" i="3"/>
  <c r="EB44" s="1"/>
  <c r="IQ11" i="4"/>
  <c r="DS16" i="3"/>
  <c r="DS44" s="1"/>
  <c r="DR16"/>
  <c r="IQ13" i="4"/>
  <c r="IQ10"/>
  <c r="AC13"/>
  <c r="AC11"/>
  <c r="AB13"/>
  <c r="AB11"/>
  <c r="AB6"/>
  <c r="AB7" s="1"/>
  <c r="AB25" s="1"/>
  <c r="AB26" s="1"/>
  <c r="AA13"/>
  <c r="T13"/>
  <c r="AA11"/>
  <c r="T11"/>
  <c r="AA6"/>
  <c r="AA7" s="1"/>
  <c r="AA25" s="1"/>
  <c r="AA26" s="1"/>
  <c r="T6"/>
  <c r="T7" s="1"/>
  <c r="T25" s="1"/>
  <c r="T26" s="1"/>
  <c r="X13"/>
  <c r="X11"/>
  <c r="K13"/>
  <c r="K11"/>
  <c r="K10"/>
  <c r="G44" i="3"/>
  <c r="H44"/>
  <c r="I44"/>
  <c r="F44"/>
  <c r="D44"/>
  <c r="C44"/>
  <c r="IT44"/>
  <c r="IT23"/>
  <c r="IT19"/>
  <c r="IT21" s="1"/>
  <c r="IT31" s="1"/>
  <c r="EK23"/>
  <c r="EJ23"/>
  <c r="EI23"/>
  <c r="EH23"/>
  <c r="EG23"/>
  <c r="EK19"/>
  <c r="EK21" s="1"/>
  <c r="EJ19"/>
  <c r="EJ21" s="1"/>
  <c r="EI19"/>
  <c r="EI21" s="1"/>
  <c r="EH19"/>
  <c r="EH21" s="1"/>
  <c r="EG19"/>
  <c r="EG21" s="1"/>
  <c r="EK16"/>
  <c r="EK44" s="1"/>
  <c r="EJ16"/>
  <c r="EJ44" s="1"/>
  <c r="EI16"/>
  <c r="EI44" s="1"/>
  <c r="EH16"/>
  <c r="EH44" s="1"/>
  <c r="EG16"/>
  <c r="EG44" s="1"/>
  <c r="EE23"/>
  <c r="ED23"/>
  <c r="EC23"/>
  <c r="EB23"/>
  <c r="EA23"/>
  <c r="EE19"/>
  <c r="EE21" s="1"/>
  <c r="EE22" s="1"/>
  <c r="ED19"/>
  <c r="ED21" s="1"/>
  <c r="ED22" s="1"/>
  <c r="EC19"/>
  <c r="EC21" s="1"/>
  <c r="EC22" s="1"/>
  <c r="EB19"/>
  <c r="EB21" s="1"/>
  <c r="EB22" s="1"/>
  <c r="EA19"/>
  <c r="EA21" s="1"/>
  <c r="EA22" s="1"/>
  <c r="EE16"/>
  <c r="EE44" s="1"/>
  <c r="ED16"/>
  <c r="ED44" s="1"/>
  <c r="EC16"/>
  <c r="EC44" s="1"/>
  <c r="EA16"/>
  <c r="EA44" s="1"/>
  <c r="EQ23"/>
  <c r="EP23"/>
  <c r="EO23"/>
  <c r="EN23"/>
  <c r="EM23"/>
  <c r="EQ19"/>
  <c r="EQ21" s="1"/>
  <c r="EP19"/>
  <c r="EP21" s="1"/>
  <c r="EO19"/>
  <c r="EO21" s="1"/>
  <c r="EN19"/>
  <c r="EN21" s="1"/>
  <c r="EM19"/>
  <c r="EM21" s="1"/>
  <c r="EQ16"/>
  <c r="EQ44" s="1"/>
  <c r="EP16"/>
  <c r="EP44" s="1"/>
  <c r="EO16"/>
  <c r="EO44" s="1"/>
  <c r="EN16"/>
  <c r="EN44" s="1"/>
  <c r="EM16"/>
  <c r="EM44" s="1"/>
  <c r="DY16"/>
  <c r="DY44" s="1"/>
  <c r="DX16"/>
  <c r="DX44" s="1"/>
  <c r="DW16"/>
  <c r="DW44" s="1"/>
  <c r="DV16"/>
  <c r="DV44" s="1"/>
  <c r="DU44"/>
  <c r="DX23"/>
  <c r="DW23"/>
  <c r="DV23"/>
  <c r="DU23"/>
  <c r="DX19"/>
  <c r="DX21" s="1"/>
  <c r="DX22" s="1"/>
  <c r="DX24" s="1"/>
  <c r="DX25" s="1"/>
  <c r="DW19"/>
  <c r="DW21" s="1"/>
  <c r="DW22" s="1"/>
  <c r="DW24" s="1"/>
  <c r="DW25" s="1"/>
  <c r="DV19"/>
  <c r="DV21" s="1"/>
  <c r="DV22" s="1"/>
  <c r="DV24" s="1"/>
  <c r="DV25" s="1"/>
  <c r="DU19"/>
  <c r="DU21" s="1"/>
  <c r="DU22" s="1"/>
  <c r="DU24" s="1"/>
  <c r="DU25" s="1"/>
  <c r="EU23"/>
  <c r="ET23"/>
  <c r="ES23"/>
  <c r="EU19"/>
  <c r="EU21" s="1"/>
  <c r="ET19"/>
  <c r="ET21" s="1"/>
  <c r="ES19"/>
  <c r="ES21" s="1"/>
  <c r="EU16"/>
  <c r="EU44" s="1"/>
  <c r="ET16"/>
  <c r="ET44" s="1"/>
  <c r="ES16"/>
  <c r="ES44" s="1"/>
  <c r="DR44"/>
  <c r="DQ44"/>
  <c r="DR23"/>
  <c r="DQ23"/>
  <c r="DR19"/>
  <c r="DR21" s="1"/>
  <c r="DR31" s="1"/>
  <c r="DR32" s="1"/>
  <c r="DR33" s="1"/>
  <c r="DQ19"/>
  <c r="DQ21" s="1"/>
  <c r="DQ22" s="1"/>
  <c r="DQ24" s="1"/>
  <c r="DQ25" s="1"/>
  <c r="DS23"/>
  <c r="DS19"/>
  <c r="DS21" s="1"/>
  <c r="DY23"/>
  <c r="DY19"/>
  <c r="DY21" s="1"/>
  <c r="AN23"/>
  <c r="AM23"/>
  <c r="AL23"/>
  <c r="AN21"/>
  <c r="AN31" s="1"/>
  <c r="AM21"/>
  <c r="AM31" s="1"/>
  <c r="AL21"/>
  <c r="AL31" s="1"/>
  <c r="AN16"/>
  <c r="AN44" s="1"/>
  <c r="AM16"/>
  <c r="AM44" s="1"/>
  <c r="AL16"/>
  <c r="AL44" s="1"/>
  <c r="AJ23"/>
  <c r="AI23"/>
  <c r="AH23"/>
  <c r="AG23"/>
  <c r="AF23"/>
  <c r="AJ21"/>
  <c r="AJ31" s="1"/>
  <c r="AI21"/>
  <c r="AI31" s="1"/>
  <c r="AH21"/>
  <c r="AH31" s="1"/>
  <c r="AG21"/>
  <c r="AG31" s="1"/>
  <c r="AF21"/>
  <c r="AF31" s="1"/>
  <c r="AJ16"/>
  <c r="AJ44" s="1"/>
  <c r="AI16"/>
  <c r="AI44" s="1"/>
  <c r="AH16"/>
  <c r="AH44" s="1"/>
  <c r="AG16"/>
  <c r="AG44" s="1"/>
  <c r="AF16"/>
  <c r="AF44" s="1"/>
  <c r="AD23"/>
  <c r="AC23"/>
  <c r="AB23"/>
  <c r="AA23"/>
  <c r="Z23"/>
  <c r="AD21"/>
  <c r="AD31" s="1"/>
  <c r="AC21"/>
  <c r="AC31" s="1"/>
  <c r="AB21"/>
  <c r="AB31" s="1"/>
  <c r="AA21"/>
  <c r="AA31" s="1"/>
  <c r="Z21"/>
  <c r="Z31" s="1"/>
  <c r="AD16"/>
  <c r="AD44" s="1"/>
  <c r="AC16"/>
  <c r="AC44" s="1"/>
  <c r="AB16"/>
  <c r="AB44" s="1"/>
  <c r="AA16"/>
  <c r="AA44" s="1"/>
  <c r="Z16"/>
  <c r="Z44" s="1"/>
  <c r="X23"/>
  <c r="W23"/>
  <c r="V23"/>
  <c r="U23"/>
  <c r="T23"/>
  <c r="X21"/>
  <c r="X22" s="1"/>
  <c r="W21"/>
  <c r="V21"/>
  <c r="U21"/>
  <c r="U22" s="1"/>
  <c r="T21"/>
  <c r="T22" s="1"/>
  <c r="X16"/>
  <c r="X44" s="1"/>
  <c r="W16"/>
  <c r="W44" s="1"/>
  <c r="V16"/>
  <c r="V44" s="1"/>
  <c r="U16"/>
  <c r="U44" s="1"/>
  <c r="T16"/>
  <c r="T44" s="1"/>
  <c r="S23"/>
  <c r="S21"/>
  <c r="M44"/>
  <c r="R23"/>
  <c r="Q23"/>
  <c r="P23"/>
  <c r="O23"/>
  <c r="N23"/>
  <c r="R21"/>
  <c r="Q21"/>
  <c r="Q22" s="1"/>
  <c r="P21"/>
  <c r="P22" s="1"/>
  <c r="O21"/>
  <c r="O22" s="1"/>
  <c r="N21"/>
  <c r="N22" s="1"/>
  <c r="R16"/>
  <c r="R44" s="1"/>
  <c r="Q16"/>
  <c r="Q44" s="1"/>
  <c r="P16"/>
  <c r="P44" s="1"/>
  <c r="O16"/>
  <c r="O44" s="1"/>
  <c r="N16"/>
  <c r="N44" s="1"/>
  <c r="M21"/>
  <c r="M22" s="1"/>
  <c r="L16"/>
  <c r="L44" s="1"/>
  <c r="K16"/>
  <c r="K44" s="1"/>
  <c r="L23"/>
  <c r="L21"/>
  <c r="L22" s="1"/>
  <c r="K23"/>
  <c r="K22"/>
  <c r="J44"/>
  <c r="J23"/>
  <c r="J21"/>
  <c r="J31" s="1"/>
  <c r="IM44"/>
  <c r="IL44"/>
  <c r="IK44"/>
  <c r="IJ44"/>
  <c r="IM23"/>
  <c r="IL23"/>
  <c r="IK23"/>
  <c r="IJ23"/>
  <c r="IM19"/>
  <c r="IM21" s="1"/>
  <c r="IL19"/>
  <c r="IL21" s="1"/>
  <c r="IK19"/>
  <c r="IK21" s="1"/>
  <c r="IJ19"/>
  <c r="IJ21" s="1"/>
  <c r="FL44"/>
  <c r="FK44"/>
  <c r="FJ44"/>
  <c r="FI44"/>
  <c r="FL23"/>
  <c r="FK23"/>
  <c r="FJ23"/>
  <c r="FI23"/>
  <c r="FL19"/>
  <c r="FL21" s="1"/>
  <c r="FK19"/>
  <c r="FK21" s="1"/>
  <c r="FJ19"/>
  <c r="FJ21" s="1"/>
  <c r="FI19"/>
  <c r="FI21" s="1"/>
  <c r="BE44"/>
  <c r="BD44"/>
  <c r="BC44"/>
  <c r="BE23"/>
  <c r="BD23"/>
  <c r="BC23"/>
  <c r="BE19"/>
  <c r="BE21" s="1"/>
  <c r="BD19"/>
  <c r="BD21" s="1"/>
  <c r="BC19"/>
  <c r="BC21" s="1"/>
  <c r="BB44"/>
  <c r="BB23"/>
  <c r="BB19"/>
  <c r="BB21" s="1"/>
  <c r="BB31" s="1"/>
  <c r="I23"/>
  <c r="H23"/>
  <c r="G23"/>
  <c r="I21"/>
  <c r="I31" s="1"/>
  <c r="H21"/>
  <c r="H31" s="1"/>
  <c r="G31"/>
  <c r="F23"/>
  <c r="BA44"/>
  <c r="AZ44"/>
  <c r="AY44"/>
  <c r="AX44"/>
  <c r="AW44"/>
  <c r="AV44"/>
  <c r="AU44"/>
  <c r="AT44"/>
  <c r="AS44"/>
  <c r="AR44"/>
  <c r="AQ44"/>
  <c r="BA23"/>
  <c r="AZ23"/>
  <c r="AY23"/>
  <c r="AX23"/>
  <c r="AW23"/>
  <c r="AV23"/>
  <c r="AU23"/>
  <c r="AT23"/>
  <c r="AS23"/>
  <c r="AR23"/>
  <c r="AQ23"/>
  <c r="BA21"/>
  <c r="BA31" s="1"/>
  <c r="AZ21"/>
  <c r="AZ31" s="1"/>
  <c r="AY21"/>
  <c r="AY31" s="1"/>
  <c r="AX21"/>
  <c r="AX31" s="1"/>
  <c r="AW21"/>
  <c r="AW31" s="1"/>
  <c r="AV21"/>
  <c r="AV31" s="1"/>
  <c r="AU21"/>
  <c r="AU31" s="1"/>
  <c r="AT21"/>
  <c r="AT31" s="1"/>
  <c r="AS21"/>
  <c r="AS31" s="1"/>
  <c r="AR21"/>
  <c r="AR31" s="1"/>
  <c r="AQ21"/>
  <c r="AQ31" s="1"/>
  <c r="FH44"/>
  <c r="FG44"/>
  <c r="FF44"/>
  <c r="FE44"/>
  <c r="FH23"/>
  <c r="FG23"/>
  <c r="FF23"/>
  <c r="FE23"/>
  <c r="FH21"/>
  <c r="FH31" s="1"/>
  <c r="FH32" s="1"/>
  <c r="FG21"/>
  <c r="FG31" s="1"/>
  <c r="FG32" s="1"/>
  <c r="FF21"/>
  <c r="FF31" s="1"/>
  <c r="FF32" s="1"/>
  <c r="FE21"/>
  <c r="FE31" s="1"/>
  <c r="FE32" s="1"/>
  <c r="FD44"/>
  <c r="FD23"/>
  <c r="FD21"/>
  <c r="FD31" s="1"/>
  <c r="FC44"/>
  <c r="FC23"/>
  <c r="FC21"/>
  <c r="FC31" s="1"/>
  <c r="FB44"/>
  <c r="FB23"/>
  <c r="FB21"/>
  <c r="FB31" s="1"/>
  <c r="FA44"/>
  <c r="FA23"/>
  <c r="FA21"/>
  <c r="FA31" s="1"/>
  <c r="EZ44"/>
  <c r="EZ23"/>
  <c r="EZ21"/>
  <c r="EZ31" s="1"/>
  <c r="EY44"/>
  <c r="EY23"/>
  <c r="EY21"/>
  <c r="EY31" s="1"/>
  <c r="EX44"/>
  <c r="EX23"/>
  <c r="EX21"/>
  <c r="EX31" s="1"/>
  <c r="IS44"/>
  <c r="IS23"/>
  <c r="IS21"/>
  <c r="IS31" s="1"/>
  <c r="IR44"/>
  <c r="IR23"/>
  <c r="IR21"/>
  <c r="IR31" s="1"/>
  <c r="IQ44"/>
  <c r="IQ23"/>
  <c r="IQ21"/>
  <c r="IQ31" s="1"/>
  <c r="IP44"/>
  <c r="IP23"/>
  <c r="IP21"/>
  <c r="IP31" s="1"/>
  <c r="IO44"/>
  <c r="IO23"/>
  <c r="IO21"/>
  <c r="IO31" s="1"/>
  <c r="IN44"/>
  <c r="IN23"/>
  <c r="IN21"/>
  <c r="IN31" s="1"/>
  <c r="II44"/>
  <c r="II23"/>
  <c r="II21"/>
  <c r="II31" s="1"/>
  <c r="IH44"/>
  <c r="IH23"/>
  <c r="IH21"/>
  <c r="IH31" s="1"/>
  <c r="IG44"/>
  <c r="IG23"/>
  <c r="IG21"/>
  <c r="IG31" s="1"/>
  <c r="IF44"/>
  <c r="IF23"/>
  <c r="IF21"/>
  <c r="IF31" s="1"/>
  <c r="IE44"/>
  <c r="IE23"/>
  <c r="IE21"/>
  <c r="IE31" s="1"/>
  <c r="ID44"/>
  <c r="ID23"/>
  <c r="ID21"/>
  <c r="ID31" s="1"/>
  <c r="IC44"/>
  <c r="IC23"/>
  <c r="IC21"/>
  <c r="IC31" s="1"/>
  <c r="IB44"/>
  <c r="IB23"/>
  <c r="IB21"/>
  <c r="IB31" s="1"/>
  <c r="IA44"/>
  <c r="IA23"/>
  <c r="IA21"/>
  <c r="IA31" s="1"/>
  <c r="HZ44"/>
  <c r="HZ23"/>
  <c r="HZ21"/>
  <c r="HZ31" s="1"/>
  <c r="HY44"/>
  <c r="HY23"/>
  <c r="HY21"/>
  <c r="HY31" s="1"/>
  <c r="EV44"/>
  <c r="EV23"/>
  <c r="EV19"/>
  <c r="EV21" s="1"/>
  <c r="EV31" s="1"/>
  <c r="DT44"/>
  <c r="DT23"/>
  <c r="DT19"/>
  <c r="DT21" s="1"/>
  <c r="ER44"/>
  <c r="ER23"/>
  <c r="ER19"/>
  <c r="ER21" s="1"/>
  <c r="ER31" s="1"/>
  <c r="EL44"/>
  <c r="EL23"/>
  <c r="EL19"/>
  <c r="EL21" s="1"/>
  <c r="EL31" s="1"/>
  <c r="EF44"/>
  <c r="EF23"/>
  <c r="EF19"/>
  <c r="EF21" s="1"/>
  <c r="EF31" s="1"/>
  <c r="DZ44"/>
  <c r="DZ23"/>
  <c r="DZ19"/>
  <c r="DZ21" s="1"/>
  <c r="DZ22" s="1"/>
  <c r="F4"/>
  <c r="F2"/>
  <c r="F3" s="1"/>
  <c r="DK7" i="9" l="1"/>
  <c r="DK16"/>
  <c r="EH7"/>
  <c r="EH16"/>
  <c r="P35"/>
  <c r="P26"/>
  <c r="L26"/>
  <c r="L35"/>
  <c r="X35"/>
  <c r="X26"/>
  <c r="AX7"/>
  <c r="AX16"/>
  <c r="D35"/>
  <c r="D26"/>
  <c r="EF16"/>
  <c r="EF7"/>
  <c r="J26"/>
  <c r="J35"/>
  <c r="BB7"/>
  <c r="BB16"/>
  <c r="AV7"/>
  <c r="AV16"/>
  <c r="N26"/>
  <c r="N35"/>
  <c r="EQ7"/>
  <c r="EQ16"/>
  <c r="ET4"/>
  <c r="AB29" i="4"/>
  <c r="L29"/>
  <c r="O29"/>
  <c r="Q29"/>
  <c r="EC29"/>
  <c r="EF29"/>
  <c r="EH29"/>
  <c r="EJ29"/>
  <c r="IR29"/>
  <c r="IR15"/>
  <c r="ER4" i="9"/>
  <c r="ES4"/>
  <c r="BM4"/>
  <c r="AH7"/>
  <c r="AH16"/>
  <c r="T23"/>
  <c r="BR4"/>
  <c r="AM16"/>
  <c r="AM7"/>
  <c r="AA29" i="4"/>
  <c r="N29"/>
  <c r="P29"/>
  <c r="EB29"/>
  <c r="EE29"/>
  <c r="EG29"/>
  <c r="EI29"/>
  <c r="AS29"/>
  <c r="FA29"/>
  <c r="HR45" i="3"/>
  <c r="HR49" s="1"/>
  <c r="HR39"/>
  <c r="HT45"/>
  <c r="HT49" s="1"/>
  <c r="HT39"/>
  <c r="HV45"/>
  <c r="HV49" s="1"/>
  <c r="HV39"/>
  <c r="HQ45"/>
  <c r="HQ49" s="1"/>
  <c r="HQ39"/>
  <c r="HS45"/>
  <c r="HS49" s="1"/>
  <c r="HS39"/>
  <c r="HU45"/>
  <c r="HU49" s="1"/>
  <c r="HU39"/>
  <c r="HW45"/>
  <c r="HW49" s="1"/>
  <c r="HW39"/>
  <c r="HK45"/>
  <c r="HK49" s="1"/>
  <c r="HK39"/>
  <c r="HM45"/>
  <c r="HM49" s="1"/>
  <c r="HM39"/>
  <c r="HO45"/>
  <c r="HO49" s="1"/>
  <c r="HO39"/>
  <c r="HJ45"/>
  <c r="HJ49" s="1"/>
  <c r="HJ39"/>
  <c r="HL45"/>
  <c r="HL49" s="1"/>
  <c r="HL39"/>
  <c r="HN45"/>
  <c r="HN49" s="1"/>
  <c r="HN39"/>
  <c r="HP45"/>
  <c r="HP49" s="1"/>
  <c r="HP39"/>
  <c r="HD45"/>
  <c r="HD49" s="1"/>
  <c r="HD39"/>
  <c r="HF45"/>
  <c r="HF49" s="1"/>
  <c r="HF39"/>
  <c r="HH45"/>
  <c r="HH49" s="1"/>
  <c r="HH39"/>
  <c r="HC45"/>
  <c r="HC49" s="1"/>
  <c r="HC39"/>
  <c r="HE45"/>
  <c r="HE49" s="1"/>
  <c r="HE39"/>
  <c r="HG45"/>
  <c r="HG49" s="1"/>
  <c r="HG39"/>
  <c r="HI45"/>
  <c r="HI49" s="1"/>
  <c r="HI39"/>
  <c r="GV45"/>
  <c r="GV49" s="1"/>
  <c r="GV39"/>
  <c r="GX45"/>
  <c r="GX49" s="1"/>
  <c r="GX39"/>
  <c r="GZ45"/>
  <c r="GZ49" s="1"/>
  <c r="GZ39"/>
  <c r="HB45"/>
  <c r="HB49" s="1"/>
  <c r="HB39"/>
  <c r="GW45"/>
  <c r="GW49" s="1"/>
  <c r="GW39"/>
  <c r="GY45"/>
  <c r="GY49" s="1"/>
  <c r="GY39"/>
  <c r="HA45"/>
  <c r="HA49" s="1"/>
  <c r="HA39"/>
  <c r="GP45"/>
  <c r="GP49" s="1"/>
  <c r="GP39"/>
  <c r="GR45"/>
  <c r="GR49" s="1"/>
  <c r="GR39"/>
  <c r="GT45"/>
  <c r="GT49" s="1"/>
  <c r="GT39"/>
  <c r="GO45"/>
  <c r="GO49" s="1"/>
  <c r="GO39"/>
  <c r="GQ45"/>
  <c r="GQ49" s="1"/>
  <c r="GQ39"/>
  <c r="GS45"/>
  <c r="GS49" s="1"/>
  <c r="GS39"/>
  <c r="GU45"/>
  <c r="GU49" s="1"/>
  <c r="GU39"/>
  <c r="GH45"/>
  <c r="GH49" s="1"/>
  <c r="GH39"/>
  <c r="GJ45"/>
  <c r="GJ49" s="1"/>
  <c r="GJ39"/>
  <c r="GL45"/>
  <c r="GL49" s="1"/>
  <c r="GL39"/>
  <c r="GN45"/>
  <c r="GN49" s="1"/>
  <c r="GN39"/>
  <c r="GB45"/>
  <c r="GB49" s="1"/>
  <c r="GB39"/>
  <c r="GD45"/>
  <c r="GD49" s="1"/>
  <c r="GD39"/>
  <c r="GF45"/>
  <c r="GF49" s="1"/>
  <c r="GF39"/>
  <c r="GA45"/>
  <c r="GA49" s="1"/>
  <c r="GA39"/>
  <c r="GC45"/>
  <c r="GC49" s="1"/>
  <c r="GC39"/>
  <c r="GE45"/>
  <c r="GE49" s="1"/>
  <c r="GE39"/>
  <c r="GG45"/>
  <c r="GG49" s="1"/>
  <c r="GG39"/>
  <c r="FU45"/>
  <c r="FU49" s="1"/>
  <c r="FU39"/>
  <c r="FW45"/>
  <c r="FW49" s="1"/>
  <c r="FW39"/>
  <c r="FY45"/>
  <c r="FY49" s="1"/>
  <c r="FY39"/>
  <c r="FZ33"/>
  <c r="FZ38"/>
  <c r="FM45"/>
  <c r="FM49" s="1"/>
  <c r="FM39"/>
  <c r="FO45"/>
  <c r="FO49" s="1"/>
  <c r="FO39"/>
  <c r="FQ45"/>
  <c r="FQ49" s="1"/>
  <c r="FQ39"/>
  <c r="FS45"/>
  <c r="FS49" s="1"/>
  <c r="FS39"/>
  <c r="HX45"/>
  <c r="HX49" s="1"/>
  <c r="AP39"/>
  <c r="DK45"/>
  <c r="DK49" s="1"/>
  <c r="DK39"/>
  <c r="DM45"/>
  <c r="DM49" s="1"/>
  <c r="DM39"/>
  <c r="DO45"/>
  <c r="DO49" s="1"/>
  <c r="DO39"/>
  <c r="DJ45"/>
  <c r="DJ49" s="1"/>
  <c r="DJ39"/>
  <c r="DL45"/>
  <c r="DL49" s="1"/>
  <c r="DL39"/>
  <c r="DN45"/>
  <c r="DN49" s="1"/>
  <c r="DN39"/>
  <c r="DP45"/>
  <c r="DP49" s="1"/>
  <c r="DP39"/>
  <c r="DD45"/>
  <c r="DD49" s="1"/>
  <c r="DD39"/>
  <c r="DF45"/>
  <c r="DF49" s="1"/>
  <c r="DF39"/>
  <c r="DH45"/>
  <c r="DH49" s="1"/>
  <c r="DH39"/>
  <c r="DC45"/>
  <c r="DC49" s="1"/>
  <c r="DC39"/>
  <c r="DE45"/>
  <c r="DE49" s="1"/>
  <c r="DE39"/>
  <c r="DG45"/>
  <c r="DG49" s="1"/>
  <c r="DG39"/>
  <c r="DI45"/>
  <c r="DI49" s="1"/>
  <c r="DI39"/>
  <c r="CV45"/>
  <c r="CV49" s="1"/>
  <c r="CV39"/>
  <c r="CX45"/>
  <c r="CX49" s="1"/>
  <c r="CX39"/>
  <c r="CZ45"/>
  <c r="CZ49" s="1"/>
  <c r="CZ39"/>
  <c r="DB45"/>
  <c r="DB49" s="1"/>
  <c r="DB39"/>
  <c r="CP45"/>
  <c r="CP49" s="1"/>
  <c r="CP39"/>
  <c r="CR45"/>
  <c r="CR49" s="1"/>
  <c r="CR39"/>
  <c r="CT45"/>
  <c r="CT49" s="1"/>
  <c r="CT39"/>
  <c r="CU33"/>
  <c r="CU38"/>
  <c r="CI45"/>
  <c r="CI49" s="1"/>
  <c r="CI39"/>
  <c r="CK45"/>
  <c r="CK49" s="1"/>
  <c r="CK39"/>
  <c r="CM45"/>
  <c r="CM49" s="1"/>
  <c r="CM39"/>
  <c r="CH45"/>
  <c r="CH49" s="1"/>
  <c r="CH39"/>
  <c r="CJ45"/>
  <c r="CJ49" s="1"/>
  <c r="CJ39"/>
  <c r="CL45"/>
  <c r="CL49" s="1"/>
  <c r="CL39"/>
  <c r="CN45"/>
  <c r="CN49" s="1"/>
  <c r="CN39"/>
  <c r="CB45"/>
  <c r="CB49" s="1"/>
  <c r="CB39"/>
  <c r="CD45"/>
  <c r="CD49" s="1"/>
  <c r="CD39"/>
  <c r="CF45"/>
  <c r="CF49" s="1"/>
  <c r="CF39"/>
  <c r="CA45"/>
  <c r="CA49" s="1"/>
  <c r="CA39"/>
  <c r="CC45"/>
  <c r="CC49" s="1"/>
  <c r="CC39"/>
  <c r="CE45"/>
  <c r="CE49" s="1"/>
  <c r="CE39"/>
  <c r="CG45"/>
  <c r="CG49" s="1"/>
  <c r="CG39"/>
  <c r="BU45"/>
  <c r="BU49" s="1"/>
  <c r="BU39"/>
  <c r="BW45"/>
  <c r="BW49" s="1"/>
  <c r="BW39"/>
  <c r="BY45"/>
  <c r="BY49" s="1"/>
  <c r="BY39"/>
  <c r="BT45"/>
  <c r="BT49" s="1"/>
  <c r="BT39"/>
  <c r="BV45"/>
  <c r="BV49" s="1"/>
  <c r="BV39"/>
  <c r="BX45"/>
  <c r="BX49" s="1"/>
  <c r="BX39"/>
  <c r="BZ45"/>
  <c r="BZ49" s="1"/>
  <c r="BZ39"/>
  <c r="BM45"/>
  <c r="BM49" s="1"/>
  <c r="BM39"/>
  <c r="BO45"/>
  <c r="BO49" s="1"/>
  <c r="BO39"/>
  <c r="BQ45"/>
  <c r="BQ49" s="1"/>
  <c r="BQ39"/>
  <c r="BS45"/>
  <c r="BS49" s="1"/>
  <c r="BS39"/>
  <c r="IT32"/>
  <c r="IT33" s="1"/>
  <c r="AK39"/>
  <c r="M25" i="4"/>
  <c r="M26" s="1"/>
  <c r="M29" s="1"/>
  <c r="EX32" i="3"/>
  <c r="EX38" s="1"/>
  <c r="T24"/>
  <c r="T25" s="1"/>
  <c r="X24"/>
  <c r="X25" s="1"/>
  <c r="AA32"/>
  <c r="JJ5" i="4" s="1"/>
  <c r="JJ7" s="1"/>
  <c r="JJ14" s="1"/>
  <c r="AC32" i="3"/>
  <c r="AC33" s="1"/>
  <c r="AF32"/>
  <c r="AF38" s="1"/>
  <c r="AH32"/>
  <c r="JN5" i="4" s="1"/>
  <c r="JN7" s="1"/>
  <c r="AJ32" i="3"/>
  <c r="JL5" i="4" s="1"/>
  <c r="JL7" s="1"/>
  <c r="JL14" s="1"/>
  <c r="AM32" i="3"/>
  <c r="JR5" i="4" s="1"/>
  <c r="JR7" s="1"/>
  <c r="EB24" i="3"/>
  <c r="EB25" s="1"/>
  <c r="ED24"/>
  <c r="ED25" s="1"/>
  <c r="E39"/>
  <c r="R22"/>
  <c r="R24" s="1"/>
  <c r="R25" s="1"/>
  <c r="R31"/>
  <c r="R32" s="1"/>
  <c r="V22"/>
  <c r="V24" s="1"/>
  <c r="V25" s="1"/>
  <c r="V31"/>
  <c r="V32" s="1"/>
  <c r="JV5" i="4"/>
  <c r="JV7" s="1"/>
  <c r="JV25" s="1"/>
  <c r="JV26" s="1"/>
  <c r="JV29" s="1"/>
  <c r="S22" i="3"/>
  <c r="S24" s="1"/>
  <c r="S25" s="1"/>
  <c r="S31"/>
  <c r="S32" s="1"/>
  <c r="W22"/>
  <c r="W24" s="1"/>
  <c r="W25" s="1"/>
  <c r="W31"/>
  <c r="W32" s="1"/>
  <c r="JU5" i="4"/>
  <c r="JU7" s="1"/>
  <c r="D39" i="3"/>
  <c r="JW5" i="4"/>
  <c r="JW7" s="1"/>
  <c r="H32" i="3"/>
  <c r="H33" s="1"/>
  <c r="K24"/>
  <c r="K25" s="1"/>
  <c r="U24"/>
  <c r="U25" s="1"/>
  <c r="Z32"/>
  <c r="AB32"/>
  <c r="AD32"/>
  <c r="AG32"/>
  <c r="AI32"/>
  <c r="AL32"/>
  <c r="AN32"/>
  <c r="EC24"/>
  <c r="EC25" s="1"/>
  <c r="EE24"/>
  <c r="EE25" s="1"/>
  <c r="DY5" i="4"/>
  <c r="DY7" s="1"/>
  <c r="DW5"/>
  <c r="DW7" s="1"/>
  <c r="J32" i="3"/>
  <c r="IT5" i="4" s="1"/>
  <c r="IT7" s="1"/>
  <c r="IT14" s="1"/>
  <c r="EV29"/>
  <c r="J29"/>
  <c r="O44"/>
  <c r="O57" s="1"/>
  <c r="O61" s="1"/>
  <c r="K29"/>
  <c r="T29"/>
  <c r="ES29"/>
  <c r="AC29"/>
  <c r="AN29"/>
  <c r="N44"/>
  <c r="N57" s="1"/>
  <c r="N61" s="1"/>
  <c r="AU44"/>
  <c r="AU57" s="1"/>
  <c r="AU61" s="1"/>
  <c r="DI61"/>
  <c r="DK61"/>
  <c r="CS44"/>
  <c r="CS45" s="1"/>
  <c r="X29"/>
  <c r="G44"/>
  <c r="G57" s="1"/>
  <c r="G61" s="1"/>
  <c r="BW44"/>
  <c r="BW45" s="1"/>
  <c r="V29"/>
  <c r="BA29"/>
  <c r="BC29"/>
  <c r="EO29"/>
  <c r="L14"/>
  <c r="L20" s="1"/>
  <c r="O14"/>
  <c r="O20" s="1"/>
  <c r="Q14"/>
  <c r="Q20" s="1"/>
  <c r="S14"/>
  <c r="S20" s="1"/>
  <c r="BB29"/>
  <c r="BB14"/>
  <c r="BB20" s="1"/>
  <c r="EQ29"/>
  <c r="IR20"/>
  <c r="DJ45"/>
  <c r="DI50"/>
  <c r="DI51" s="1"/>
  <c r="DK50"/>
  <c r="DK51" s="1"/>
  <c r="L4" i="9" s="1"/>
  <c r="DJ57" i="4"/>
  <c r="DJ61" s="1"/>
  <c r="DI45"/>
  <c r="DK45"/>
  <c r="DY22" i="3"/>
  <c r="DY24" s="1"/>
  <c r="DY25" s="1"/>
  <c r="DY31"/>
  <c r="DY32" s="1"/>
  <c r="DY33" s="1"/>
  <c r="DS31"/>
  <c r="DS32" s="1"/>
  <c r="DS33" s="1"/>
  <c r="DS22"/>
  <c r="DS24" s="1"/>
  <c r="DS25" s="1"/>
  <c r="DQ31"/>
  <c r="DQ32" s="1"/>
  <c r="DQ33" s="1"/>
  <c r="DU31"/>
  <c r="DU32" s="1"/>
  <c r="DU33" s="1"/>
  <c r="DW31"/>
  <c r="DW32" s="1"/>
  <c r="DW33" s="1"/>
  <c r="EB31"/>
  <c r="EB32" s="1"/>
  <c r="EB33" s="1"/>
  <c r="ED31"/>
  <c r="ED32" s="1"/>
  <c r="ED33" s="1"/>
  <c r="O24"/>
  <c r="O25" s="1"/>
  <c r="Q24"/>
  <c r="Q25" s="1"/>
  <c r="DX5" i="4"/>
  <c r="DX7" s="1"/>
  <c r="DZ5"/>
  <c r="DZ7" s="1"/>
  <c r="DR22" i="3"/>
  <c r="DR24" s="1"/>
  <c r="DR25" s="1"/>
  <c r="DV31"/>
  <c r="DV32" s="1"/>
  <c r="DV33" s="1"/>
  <c r="DX31"/>
  <c r="DX32" s="1"/>
  <c r="DX33" s="1"/>
  <c r="EA31"/>
  <c r="EA32" s="1"/>
  <c r="EA33" s="1"/>
  <c r="EC31"/>
  <c r="EC32" s="1"/>
  <c r="EC33" s="1"/>
  <c r="EE31"/>
  <c r="EE32" s="1"/>
  <c r="EE33" s="1"/>
  <c r="EA24"/>
  <c r="EA25" s="1"/>
  <c r="AM14" i="4"/>
  <c r="AM20" s="1"/>
  <c r="AP14"/>
  <c r="AP20" s="1"/>
  <c r="AR14"/>
  <c r="AR20" s="1"/>
  <c r="AT14"/>
  <c r="AT20" s="1"/>
  <c r="EB14"/>
  <c r="EB20" s="1"/>
  <c r="EE14"/>
  <c r="EE20" s="1"/>
  <c r="EG14"/>
  <c r="EG20" s="1"/>
  <c r="EI14"/>
  <c r="EI20" s="1"/>
  <c r="U29"/>
  <c r="W29"/>
  <c r="Y14"/>
  <c r="Y20" s="1"/>
  <c r="BA14"/>
  <c r="BA20" s="1"/>
  <c r="BC14"/>
  <c r="BC20" s="1"/>
  <c r="EP29"/>
  <c r="ER29"/>
  <c r="EP14"/>
  <c r="EP20" s="1"/>
  <c r="CH4" i="9" s="1"/>
  <c r="ER14" i="4"/>
  <c r="ER20" s="1"/>
  <c r="AZ29"/>
  <c r="AQ14"/>
  <c r="AQ20" s="1"/>
  <c r="AS14"/>
  <c r="AS20" s="1"/>
  <c r="AU14"/>
  <c r="AU20" s="1"/>
  <c r="EC14"/>
  <c r="EC20" s="1"/>
  <c r="EF14"/>
  <c r="EF20" s="1"/>
  <c r="EH14"/>
  <c r="EH20" s="1"/>
  <c r="EJ14"/>
  <c r="EJ20" s="1"/>
  <c r="Z14"/>
  <c r="Z20" s="1"/>
  <c r="EQ14"/>
  <c r="EQ20" s="1"/>
  <c r="CI4" i="9" s="1"/>
  <c r="EO14" i="4"/>
  <c r="EO20" s="1"/>
  <c r="CG4" i="9" s="1"/>
  <c r="AL14" i="4"/>
  <c r="AL20" s="1"/>
  <c r="AN14"/>
  <c r="AN20" s="1"/>
  <c r="FH14"/>
  <c r="FM14"/>
  <c r="FQ14"/>
  <c r="O45"/>
  <c r="AZ14"/>
  <c r="AZ20" s="1"/>
  <c r="EL14"/>
  <c r="EL20" s="1"/>
  <c r="EN14"/>
  <c r="EN20" s="1"/>
  <c r="CF4" i="9" s="1"/>
  <c r="DT4" s="1"/>
  <c r="EK14" i="4"/>
  <c r="EK20" s="1"/>
  <c r="EM14"/>
  <c r="EM20" s="1"/>
  <c r="AW14"/>
  <c r="AW20" s="1"/>
  <c r="AY14"/>
  <c r="AY20" s="1"/>
  <c r="AV14"/>
  <c r="AV20" s="1"/>
  <c r="AX14"/>
  <c r="AX20" s="1"/>
  <c r="V14"/>
  <c r="V20" s="1"/>
  <c r="U14"/>
  <c r="U20" s="1"/>
  <c r="W14"/>
  <c r="W20" s="1"/>
  <c r="R14"/>
  <c r="R20" s="1"/>
  <c r="N14"/>
  <c r="N20" s="1"/>
  <c r="P14"/>
  <c r="P20" s="1"/>
  <c r="ET14"/>
  <c r="EV14"/>
  <c r="EX14"/>
  <c r="EZ14"/>
  <c r="EV20" s="1"/>
  <c r="FB14"/>
  <c r="FD14"/>
  <c r="FA20" s="1"/>
  <c r="FF14"/>
  <c r="FF20" s="1"/>
  <c r="FJ14"/>
  <c r="FL14"/>
  <c r="FN14"/>
  <c r="ES14"/>
  <c r="EU14"/>
  <c r="ES20" s="1"/>
  <c r="EW14"/>
  <c r="EY14"/>
  <c r="FA14"/>
  <c r="FC14"/>
  <c r="FE14"/>
  <c r="FG14"/>
  <c r="FI14"/>
  <c r="FK14"/>
  <c r="FK20" s="1"/>
  <c r="FO14"/>
  <c r="IQ14"/>
  <c r="K14"/>
  <c r="T14"/>
  <c r="AB14"/>
  <c r="AB20" s="1"/>
  <c r="X14"/>
  <c r="AA14"/>
  <c r="AC14"/>
  <c r="T31" i="3"/>
  <c r="T32" s="1"/>
  <c r="T38" s="1"/>
  <c r="U31"/>
  <c r="U32" s="1"/>
  <c r="U38" s="1"/>
  <c r="X31"/>
  <c r="X32" s="1"/>
  <c r="X38" s="1"/>
  <c r="Z22"/>
  <c r="Z24" s="1"/>
  <c r="Z25" s="1"/>
  <c r="AB22"/>
  <c r="AB24" s="1"/>
  <c r="AB25" s="1"/>
  <c r="AD22"/>
  <c r="AD24" s="1"/>
  <c r="AD25" s="1"/>
  <c r="IT22"/>
  <c r="IT24" s="1"/>
  <c r="IT25" s="1"/>
  <c r="EH31"/>
  <c r="EH32" s="1"/>
  <c r="EH22"/>
  <c r="EH24" s="1"/>
  <c r="EH25" s="1"/>
  <c r="EJ31"/>
  <c r="EJ32" s="1"/>
  <c r="EJ22"/>
  <c r="EJ24" s="1"/>
  <c r="EJ25" s="1"/>
  <c r="EG31"/>
  <c r="EG32" s="1"/>
  <c r="EG22"/>
  <c r="EG24" s="1"/>
  <c r="EG25" s="1"/>
  <c r="EI31"/>
  <c r="EI32" s="1"/>
  <c r="EI22"/>
  <c r="EI24" s="1"/>
  <c r="EI25" s="1"/>
  <c r="EK31"/>
  <c r="EK32" s="1"/>
  <c r="EK22"/>
  <c r="EK24" s="1"/>
  <c r="EK25" s="1"/>
  <c r="EA38"/>
  <c r="EN31"/>
  <c r="EN32" s="1"/>
  <c r="EN22"/>
  <c r="EN24" s="1"/>
  <c r="EN25" s="1"/>
  <c r="EP31"/>
  <c r="EP32" s="1"/>
  <c r="EP22"/>
  <c r="EP24" s="1"/>
  <c r="EP25" s="1"/>
  <c r="EM31"/>
  <c r="EM32" s="1"/>
  <c r="EM22"/>
  <c r="EM24" s="1"/>
  <c r="EM25" s="1"/>
  <c r="EO31"/>
  <c r="EO32" s="1"/>
  <c r="EO22"/>
  <c r="EO24" s="1"/>
  <c r="EO25" s="1"/>
  <c r="EQ31"/>
  <c r="EQ32" s="1"/>
  <c r="EQ22"/>
  <c r="EQ24" s="1"/>
  <c r="EQ25" s="1"/>
  <c r="ET31"/>
  <c r="ET32" s="1"/>
  <c r="ET22"/>
  <c r="ET24" s="1"/>
  <c r="ET25" s="1"/>
  <c r="ES31"/>
  <c r="ES32" s="1"/>
  <c r="ES22"/>
  <c r="ES24" s="1"/>
  <c r="ES25" s="1"/>
  <c r="EU31"/>
  <c r="EU32" s="1"/>
  <c r="EU22"/>
  <c r="EU24" s="1"/>
  <c r="EU25" s="1"/>
  <c r="DR38"/>
  <c r="AM22"/>
  <c r="AM24" s="1"/>
  <c r="AM25" s="1"/>
  <c r="AL22"/>
  <c r="AL24" s="1"/>
  <c r="AL25" s="1"/>
  <c r="AN22"/>
  <c r="AN24" s="1"/>
  <c r="AN25" s="1"/>
  <c r="AG22"/>
  <c r="AG24" s="1"/>
  <c r="AG25" s="1"/>
  <c r="AI22"/>
  <c r="AI24" s="1"/>
  <c r="AI25" s="1"/>
  <c r="AF22"/>
  <c r="AF24" s="1"/>
  <c r="AF25" s="1"/>
  <c r="AH22"/>
  <c r="AH24" s="1"/>
  <c r="AH25" s="1"/>
  <c r="AJ22"/>
  <c r="AJ24" s="1"/>
  <c r="AJ25" s="1"/>
  <c r="AA22"/>
  <c r="AA24" s="1"/>
  <c r="AA25" s="1"/>
  <c r="AC22"/>
  <c r="AC24" s="1"/>
  <c r="AC25" s="1"/>
  <c r="K31"/>
  <c r="K32" s="1"/>
  <c r="K38" s="1"/>
  <c r="O31"/>
  <c r="O32" s="1"/>
  <c r="IX5" i="4" s="1"/>
  <c r="IX7" s="1"/>
  <c r="IX14" s="1"/>
  <c r="Q31" i="3"/>
  <c r="Q32" s="1"/>
  <c r="IZ5" i="4" s="1"/>
  <c r="IZ7" s="1"/>
  <c r="IZ14" s="1"/>
  <c r="EL32" i="3"/>
  <c r="EL33" s="1"/>
  <c r="HZ32"/>
  <c r="HZ38" s="1"/>
  <c r="IB32"/>
  <c r="IB38" s="1"/>
  <c r="ID32"/>
  <c r="ID38" s="1"/>
  <c r="IF32"/>
  <c r="IF33" s="1"/>
  <c r="IH32"/>
  <c r="IH38" s="1"/>
  <c r="IN32"/>
  <c r="IN38" s="1"/>
  <c r="IP32"/>
  <c r="IP33" s="1"/>
  <c r="IR32"/>
  <c r="IR38" s="1"/>
  <c r="EX22"/>
  <c r="EX24" s="1"/>
  <c r="EX25" s="1"/>
  <c r="EY32"/>
  <c r="EY33" s="1"/>
  <c r="FA32"/>
  <c r="FA33" s="1"/>
  <c r="FC32"/>
  <c r="FC33" s="1"/>
  <c r="AR32"/>
  <c r="AR38" s="1"/>
  <c r="AT32"/>
  <c r="AT33" s="1"/>
  <c r="AV32"/>
  <c r="AV38" s="1"/>
  <c r="AX32"/>
  <c r="AX33" s="1"/>
  <c r="AZ32"/>
  <c r="AZ38" s="1"/>
  <c r="BB32"/>
  <c r="BB33" s="1"/>
  <c r="J22"/>
  <c r="L24"/>
  <c r="L25" s="1"/>
  <c r="L31"/>
  <c r="L32" s="1"/>
  <c r="M24"/>
  <c r="M25" s="1"/>
  <c r="M31"/>
  <c r="M32" s="1"/>
  <c r="M33" s="1"/>
  <c r="N24"/>
  <c r="N25" s="1"/>
  <c r="P24"/>
  <c r="P25" s="1"/>
  <c r="N31"/>
  <c r="N32" s="1"/>
  <c r="IW5" i="4" s="1"/>
  <c r="IW7" s="1"/>
  <c r="IW14" s="1"/>
  <c r="P31" i="3"/>
  <c r="P32" s="1"/>
  <c r="IY5" i="4" s="1"/>
  <c r="IY7" s="1"/>
  <c r="IK31" i="3"/>
  <c r="IK32" s="1"/>
  <c r="IK22"/>
  <c r="IK24" s="1"/>
  <c r="IK25" s="1"/>
  <c r="IM31"/>
  <c r="IM32" s="1"/>
  <c r="IM22"/>
  <c r="IM24" s="1"/>
  <c r="IM25" s="1"/>
  <c r="IJ31"/>
  <c r="IJ32" s="1"/>
  <c r="IJ22"/>
  <c r="IJ24" s="1"/>
  <c r="IJ25" s="1"/>
  <c r="IL31"/>
  <c r="IL32" s="1"/>
  <c r="IL22"/>
  <c r="IL24" s="1"/>
  <c r="IL25" s="1"/>
  <c r="FJ31"/>
  <c r="FJ32" s="1"/>
  <c r="FJ22"/>
  <c r="FJ24" s="1"/>
  <c r="FJ25" s="1"/>
  <c r="FL31"/>
  <c r="FL32" s="1"/>
  <c r="FL22"/>
  <c r="FL24" s="1"/>
  <c r="FL25" s="1"/>
  <c r="FI31"/>
  <c r="FI32" s="1"/>
  <c r="FI22"/>
  <c r="FI24" s="1"/>
  <c r="FI25" s="1"/>
  <c r="FK31"/>
  <c r="FK32" s="1"/>
  <c r="FK22"/>
  <c r="FK24" s="1"/>
  <c r="FK25" s="1"/>
  <c r="D25"/>
  <c r="C25"/>
  <c r="F5"/>
  <c r="F6" s="1"/>
  <c r="BC31"/>
  <c r="BC32" s="1"/>
  <c r="BC22"/>
  <c r="BC24" s="1"/>
  <c r="BC25" s="1"/>
  <c r="BE31"/>
  <c r="BE32" s="1"/>
  <c r="BE22"/>
  <c r="BE24" s="1"/>
  <c r="BE25" s="1"/>
  <c r="BD31"/>
  <c r="BD32" s="1"/>
  <c r="BD22"/>
  <c r="BD24" s="1"/>
  <c r="BD25" s="1"/>
  <c r="BB22"/>
  <c r="BB24" s="1"/>
  <c r="BB25" s="1"/>
  <c r="EF32"/>
  <c r="EF33" s="1"/>
  <c r="ER32"/>
  <c r="ER38" s="1"/>
  <c r="EV32"/>
  <c r="EV38" s="1"/>
  <c r="DT22"/>
  <c r="DT31"/>
  <c r="DT32" s="1"/>
  <c r="DT33" s="1"/>
  <c r="HY32"/>
  <c r="HY38" s="1"/>
  <c r="IA32"/>
  <c r="IA38" s="1"/>
  <c r="IC32"/>
  <c r="IC38" s="1"/>
  <c r="IE32"/>
  <c r="IE38" s="1"/>
  <c r="IG32"/>
  <c r="IG38" s="1"/>
  <c r="IH22"/>
  <c r="IH24" s="1"/>
  <c r="IH25" s="1"/>
  <c r="II32"/>
  <c r="II33" s="1"/>
  <c r="IO32"/>
  <c r="IO33" s="1"/>
  <c r="IQ32"/>
  <c r="IQ33" s="1"/>
  <c r="IR22"/>
  <c r="IR24" s="1"/>
  <c r="IR25" s="1"/>
  <c r="IS32"/>
  <c r="IS38" s="1"/>
  <c r="EZ32"/>
  <c r="EZ33" s="1"/>
  <c r="FB32"/>
  <c r="FB33" s="1"/>
  <c r="FD32"/>
  <c r="FD33" s="1"/>
  <c r="AQ32"/>
  <c r="AQ38" s="1"/>
  <c r="AS32"/>
  <c r="AS33" s="1"/>
  <c r="AU32"/>
  <c r="AU38" s="1"/>
  <c r="AW32"/>
  <c r="AW33" s="1"/>
  <c r="AY32"/>
  <c r="AY38" s="1"/>
  <c r="BA32"/>
  <c r="BA33" s="1"/>
  <c r="G32"/>
  <c r="G38" s="1"/>
  <c r="I32"/>
  <c r="I33" s="1"/>
  <c r="H22"/>
  <c r="H24" s="1"/>
  <c r="H25" s="1"/>
  <c r="G22"/>
  <c r="G24" s="1"/>
  <c r="G25" s="1"/>
  <c r="I22"/>
  <c r="I24" s="1"/>
  <c r="I25" s="1"/>
  <c r="F22"/>
  <c r="F25" s="1"/>
  <c r="AR22"/>
  <c r="AR24" s="1"/>
  <c r="AR25" s="1"/>
  <c r="AT22"/>
  <c r="AT24" s="1"/>
  <c r="AT25" s="1"/>
  <c r="AV22"/>
  <c r="AV24" s="1"/>
  <c r="AV25" s="1"/>
  <c r="AX22"/>
  <c r="AX24" s="1"/>
  <c r="AX25" s="1"/>
  <c r="AZ22"/>
  <c r="AZ24" s="1"/>
  <c r="AZ25" s="1"/>
  <c r="AQ22"/>
  <c r="AQ24" s="1"/>
  <c r="AQ25" s="1"/>
  <c r="AS22"/>
  <c r="AS24" s="1"/>
  <c r="AS25" s="1"/>
  <c r="AU22"/>
  <c r="AU24" s="1"/>
  <c r="AU25" s="1"/>
  <c r="AW22"/>
  <c r="AW24" s="1"/>
  <c r="AW25" s="1"/>
  <c r="AY22"/>
  <c r="AY24" s="1"/>
  <c r="AY25" s="1"/>
  <c r="BA22"/>
  <c r="BA24" s="1"/>
  <c r="BA25" s="1"/>
  <c r="FF38"/>
  <c r="FF33"/>
  <c r="FH38"/>
  <c r="FH33"/>
  <c r="FE38"/>
  <c r="FE33"/>
  <c r="FG38"/>
  <c r="FG33"/>
  <c r="FF22"/>
  <c r="FF24" s="1"/>
  <c r="FF25" s="1"/>
  <c r="FH22"/>
  <c r="FH24" s="1"/>
  <c r="FH25" s="1"/>
  <c r="FE22"/>
  <c r="FE24" s="1"/>
  <c r="FE25" s="1"/>
  <c r="FG22"/>
  <c r="FG24" s="1"/>
  <c r="FG25" s="1"/>
  <c r="FD22"/>
  <c r="FD24" s="1"/>
  <c r="FD25" s="1"/>
  <c r="FC22"/>
  <c r="FC24" s="1"/>
  <c r="FC25" s="1"/>
  <c r="FB22"/>
  <c r="FB24" s="1"/>
  <c r="FB25" s="1"/>
  <c r="FA22"/>
  <c r="FA24" s="1"/>
  <c r="FA25" s="1"/>
  <c r="EZ22"/>
  <c r="EZ24" s="1"/>
  <c r="EZ25" s="1"/>
  <c r="EY22"/>
  <c r="EY24" s="1"/>
  <c r="EY25" s="1"/>
  <c r="IS22"/>
  <c r="IS24" s="1"/>
  <c r="IS25" s="1"/>
  <c r="IQ22"/>
  <c r="IQ24" s="1"/>
  <c r="IQ25" s="1"/>
  <c r="IP22"/>
  <c r="IP24" s="1"/>
  <c r="IP25" s="1"/>
  <c r="IO22"/>
  <c r="IO24" s="1"/>
  <c r="IO25" s="1"/>
  <c r="IN22"/>
  <c r="IN24" s="1"/>
  <c r="IN25" s="1"/>
  <c r="II22"/>
  <c r="II24" s="1"/>
  <c r="II25" s="1"/>
  <c r="IG22"/>
  <c r="IG24" s="1"/>
  <c r="IG25" s="1"/>
  <c r="IF22"/>
  <c r="IF24" s="1"/>
  <c r="IF25" s="1"/>
  <c r="IE22"/>
  <c r="IE24" s="1"/>
  <c r="IE25" s="1"/>
  <c r="ID22"/>
  <c r="ID24" s="1"/>
  <c r="ID25" s="1"/>
  <c r="IC22"/>
  <c r="IC24" s="1"/>
  <c r="IC25" s="1"/>
  <c r="IB22"/>
  <c r="IB24" s="1"/>
  <c r="IB25" s="1"/>
  <c r="IA22"/>
  <c r="IA24" s="1"/>
  <c r="IA25" s="1"/>
  <c r="HZ22"/>
  <c r="HZ24" s="1"/>
  <c r="HZ25" s="1"/>
  <c r="HY22"/>
  <c r="HY24" s="1"/>
  <c r="HY25" s="1"/>
  <c r="EV22"/>
  <c r="EV24" s="1"/>
  <c r="EV25" s="1"/>
  <c r="ER22"/>
  <c r="ER24" s="1"/>
  <c r="ER25" s="1"/>
  <c r="EL22"/>
  <c r="EL24" s="1"/>
  <c r="EL25" s="1"/>
  <c r="EF22"/>
  <c r="EF24" s="1"/>
  <c r="EF25" s="1"/>
  <c r="DZ24"/>
  <c r="DZ25" s="1"/>
  <c r="DZ31"/>
  <c r="DZ32" s="1"/>
  <c r="CI16" i="9" l="1"/>
  <c r="CI7"/>
  <c r="DU4"/>
  <c r="CG7"/>
  <c r="CG16"/>
  <c r="DV4"/>
  <c r="CH7"/>
  <c r="CH16"/>
  <c r="ER7"/>
  <c r="ER16"/>
  <c r="AB35"/>
  <c r="AB26"/>
  <c r="CF16"/>
  <c r="CF7"/>
  <c r="AQ4"/>
  <c r="BV4" s="1"/>
  <c r="L16"/>
  <c r="L7"/>
  <c r="ES16"/>
  <c r="ES7"/>
  <c r="ET7"/>
  <c r="ET16"/>
  <c r="Z26"/>
  <c r="Z35"/>
  <c r="AD26"/>
  <c r="AD35"/>
  <c r="CC4"/>
  <c r="CD4"/>
  <c r="BX4"/>
  <c r="CE4"/>
  <c r="BY4"/>
  <c r="BZ4"/>
  <c r="DA4"/>
  <c r="BM16"/>
  <c r="BM7"/>
  <c r="V26"/>
  <c r="V35"/>
  <c r="T26"/>
  <c r="T35"/>
  <c r="BR7"/>
  <c r="DF4"/>
  <c r="BR16"/>
  <c r="J25" i="3"/>
  <c r="J24"/>
  <c r="JV14" i="4"/>
  <c r="JV15" s="1"/>
  <c r="AV15"/>
  <c r="AW15"/>
  <c r="BC15"/>
  <c r="AQ15"/>
  <c r="O50"/>
  <c r="O51" s="1"/>
  <c r="FZ45" i="3"/>
  <c r="FZ49" s="1"/>
  <c r="FZ39"/>
  <c r="CU45"/>
  <c r="CU49" s="1"/>
  <c r="CU39"/>
  <c r="H38"/>
  <c r="H45" s="1"/>
  <c r="H49" s="1"/>
  <c r="IG33"/>
  <c r="II38"/>
  <c r="II39" s="1"/>
  <c r="G33"/>
  <c r="AJ38"/>
  <c r="AJ45" s="1"/>
  <c r="AJ49" s="1"/>
  <c r="HY33"/>
  <c r="ID33"/>
  <c r="J38"/>
  <c r="J39" s="1"/>
  <c r="JP5" i="4"/>
  <c r="JP7" s="1"/>
  <c r="JP14" s="1"/>
  <c r="JL20" s="1"/>
  <c r="EX33" i="3"/>
  <c r="AX38"/>
  <c r="AX39" s="1"/>
  <c r="DV38"/>
  <c r="DV39" s="1"/>
  <c r="EE38"/>
  <c r="EE45" s="1"/>
  <c r="EE49" s="1"/>
  <c r="IT38"/>
  <c r="IT45" s="1"/>
  <c r="IT49" s="1"/>
  <c r="DQ38"/>
  <c r="DQ39" s="1"/>
  <c r="ED38"/>
  <c r="ED39" s="1"/>
  <c r="IB33"/>
  <c r="IF38"/>
  <c r="IF39" s="1"/>
  <c r="IN33"/>
  <c r="IR33"/>
  <c r="FC38"/>
  <c r="FC45" s="1"/>
  <c r="FC49" s="1"/>
  <c r="AT38"/>
  <c r="AT39" s="1"/>
  <c r="F38"/>
  <c r="F45" s="1"/>
  <c r="F49" s="1"/>
  <c r="J33"/>
  <c r="DS38"/>
  <c r="DS39" s="1"/>
  <c r="AF33"/>
  <c r="AA38"/>
  <c r="AA45" s="1"/>
  <c r="AA49" s="1"/>
  <c r="EF38"/>
  <c r="EF45" s="1"/>
  <c r="EF49" s="1"/>
  <c r="EL38"/>
  <c r="EL45" s="1"/>
  <c r="EL49" s="1"/>
  <c r="EY38"/>
  <c r="EY39" s="1"/>
  <c r="AJ33"/>
  <c r="AA33"/>
  <c r="FA38"/>
  <c r="FA39" s="1"/>
  <c r="AV33"/>
  <c r="BB38"/>
  <c r="BB45" s="1"/>
  <c r="BB49" s="1"/>
  <c r="DU38"/>
  <c r="DU45" s="1"/>
  <c r="DU49" s="1"/>
  <c r="DX38"/>
  <c r="DX39" s="1"/>
  <c r="EB38"/>
  <c r="EB45" s="1"/>
  <c r="EB49" s="1"/>
  <c r="AM33"/>
  <c r="AH38"/>
  <c r="AH45" s="1"/>
  <c r="AH49" s="1"/>
  <c r="JH5" i="4"/>
  <c r="JH7" s="1"/>
  <c r="JH14" s="1"/>
  <c r="M20"/>
  <c r="AU33" i="3"/>
  <c r="EV33"/>
  <c r="HZ33"/>
  <c r="IH33"/>
  <c r="IP38"/>
  <c r="IP39" s="1"/>
  <c r="AZ33"/>
  <c r="AR33"/>
  <c r="DW38"/>
  <c r="DW39" s="1"/>
  <c r="DY38"/>
  <c r="DY45" s="1"/>
  <c r="DY49" s="1"/>
  <c r="EC38"/>
  <c r="EC39" s="1"/>
  <c r="AM38"/>
  <c r="AM39" s="1"/>
  <c r="AH33"/>
  <c r="AC38"/>
  <c r="AC39" s="1"/>
  <c r="IW25" i="4"/>
  <c r="IW26" s="1"/>
  <c r="IW29" s="1"/>
  <c r="IY14"/>
  <c r="K33" i="3"/>
  <c r="IU5" i="4"/>
  <c r="IU7" s="1"/>
  <c r="X33" i="3"/>
  <c r="JF5" i="4"/>
  <c r="JF7" s="1"/>
  <c r="JF14" s="1"/>
  <c r="JB20" s="1"/>
  <c r="T33" i="3"/>
  <c r="JB5" i="4"/>
  <c r="JB7" s="1"/>
  <c r="JB14" s="1"/>
  <c r="JQ5"/>
  <c r="JQ7" s="1"/>
  <c r="JQ14" s="1"/>
  <c r="AN38" i="3"/>
  <c r="AN33"/>
  <c r="JM5" i="4"/>
  <c r="JM7" s="1"/>
  <c r="JM14" s="1"/>
  <c r="AI33" i="3"/>
  <c r="AI38"/>
  <c r="AD33"/>
  <c r="JG5" i="4"/>
  <c r="JG7" s="1"/>
  <c r="JG14" s="1"/>
  <c r="AD38" i="3"/>
  <c r="Z33"/>
  <c r="JK5" i="4"/>
  <c r="JK7" s="1"/>
  <c r="JK14" s="1"/>
  <c r="JG20" s="1"/>
  <c r="Z38" i="3"/>
  <c r="JW25" i="4"/>
  <c r="JW26" s="1"/>
  <c r="JW29" s="1"/>
  <c r="JW14"/>
  <c r="JU25"/>
  <c r="JU26" s="1"/>
  <c r="JU29" s="1"/>
  <c r="JU14"/>
  <c r="W33" i="3"/>
  <c r="JE5" i="4"/>
  <c r="JE7" s="1"/>
  <c r="JE14" s="1"/>
  <c r="W38" i="3"/>
  <c r="S33"/>
  <c r="S38"/>
  <c r="AH39"/>
  <c r="L33"/>
  <c r="IV5" i="4"/>
  <c r="IV7" s="1"/>
  <c r="IV14" s="1"/>
  <c r="IT20" s="1"/>
  <c r="U33" i="3"/>
  <c r="JC5" i="4"/>
  <c r="JC7" s="1"/>
  <c r="JC14" s="1"/>
  <c r="JS5"/>
  <c r="JS7" s="1"/>
  <c r="JS14" s="1"/>
  <c r="JQ20" s="1"/>
  <c r="S23" i="9" s="1"/>
  <c r="AL38" i="3"/>
  <c r="AL33"/>
  <c r="JO5" i="4"/>
  <c r="JO7" s="1"/>
  <c r="JO14" s="1"/>
  <c r="AG33" i="3"/>
  <c r="AG38"/>
  <c r="AB33"/>
  <c r="JI5" i="4"/>
  <c r="JI7" s="1"/>
  <c r="AB38" i="3"/>
  <c r="AM45"/>
  <c r="AM49" s="1"/>
  <c r="JQ25" i="4"/>
  <c r="JQ26" s="1"/>
  <c r="JQ29" s="1"/>
  <c r="JR14"/>
  <c r="AJ39" i="3"/>
  <c r="JL25" i="4"/>
  <c r="JL26" s="1"/>
  <c r="JL29" s="1"/>
  <c r="JN14"/>
  <c r="AF39" i="3"/>
  <c r="AF45"/>
  <c r="AF49" s="1"/>
  <c r="V33"/>
  <c r="JD5" i="4"/>
  <c r="JD7" s="1"/>
  <c r="V38" i="3"/>
  <c r="R33"/>
  <c r="JA5" i="4"/>
  <c r="JA7" s="1"/>
  <c r="JA14" s="1"/>
  <c r="IW20" s="1"/>
  <c r="K23" i="9" s="1"/>
  <c r="R38" i="3"/>
  <c r="DZ25" i="4"/>
  <c r="DZ26" s="1"/>
  <c r="DZ29" s="1"/>
  <c r="DZ14"/>
  <c r="DY25"/>
  <c r="DY26" s="1"/>
  <c r="DY29" s="1"/>
  <c r="DY14"/>
  <c r="DV5"/>
  <c r="DV7" s="1"/>
  <c r="DU5"/>
  <c r="DU7" s="1"/>
  <c r="DX25"/>
  <c r="DX26" s="1"/>
  <c r="DX29" s="1"/>
  <c r="DX14"/>
  <c r="DW25"/>
  <c r="DW26" s="1"/>
  <c r="DW29" s="1"/>
  <c r="DW14"/>
  <c r="G45"/>
  <c r="CS57"/>
  <c r="CS61" s="1"/>
  <c r="AU50"/>
  <c r="AU51" s="1"/>
  <c r="N50"/>
  <c r="N51" s="1"/>
  <c r="CS50"/>
  <c r="CS51" s="1"/>
  <c r="AU45"/>
  <c r="N45"/>
  <c r="BW57"/>
  <c r="BW61" s="1"/>
  <c r="G50"/>
  <c r="G51" s="1"/>
  <c r="L15"/>
  <c r="AM15"/>
  <c r="BW50"/>
  <c r="BW51" s="1"/>
  <c r="Q15"/>
  <c r="EO15"/>
  <c r="AZ15"/>
  <c r="AB15"/>
  <c r="ER15"/>
  <c r="S15"/>
  <c r="O15"/>
  <c r="BA15"/>
  <c r="EP15"/>
  <c r="AS15"/>
  <c r="BB15"/>
  <c r="Y15"/>
  <c r="IQ15"/>
  <c r="IQ20"/>
  <c r="DT24" i="3"/>
  <c r="DT25" s="1"/>
  <c r="FD38"/>
  <c r="FD39" s="1"/>
  <c r="EJ15" i="4"/>
  <c r="EF15"/>
  <c r="AN15"/>
  <c r="EG15"/>
  <c r="EB15"/>
  <c r="AT15"/>
  <c r="AP15"/>
  <c r="R15"/>
  <c r="Z15"/>
  <c r="EH15"/>
  <c r="EC15"/>
  <c r="AU15"/>
  <c r="AL15"/>
  <c r="EQ15"/>
  <c r="EI15"/>
  <c r="EE15"/>
  <c r="AR15"/>
  <c r="EK15"/>
  <c r="EL15"/>
  <c r="EM15"/>
  <c r="EN15"/>
  <c r="AX15"/>
  <c r="AY15"/>
  <c r="U15"/>
  <c r="V15"/>
  <c r="W15"/>
  <c r="P15"/>
  <c r="N15"/>
  <c r="AC15"/>
  <c r="AC20"/>
  <c r="EP4" i="9" s="1"/>
  <c r="X15" i="4"/>
  <c r="X20"/>
  <c r="K15"/>
  <c r="K20"/>
  <c r="AA15"/>
  <c r="AA20"/>
  <c r="DW4" i="9" s="1"/>
  <c r="J20" i="4"/>
  <c r="T15"/>
  <c r="T20"/>
  <c r="EK33" i="3"/>
  <c r="EK38"/>
  <c r="EI33"/>
  <c r="EI38"/>
  <c r="EG33"/>
  <c r="EG38"/>
  <c r="EJ38"/>
  <c r="EJ33"/>
  <c r="EH38"/>
  <c r="EH33"/>
  <c r="EA39"/>
  <c r="EA45"/>
  <c r="EA49" s="1"/>
  <c r="EQ33"/>
  <c r="EQ38"/>
  <c r="EO33"/>
  <c r="EO38"/>
  <c r="EM33"/>
  <c r="EM38"/>
  <c r="EP38"/>
  <c r="EP33"/>
  <c r="EN38"/>
  <c r="EN33"/>
  <c r="EU33"/>
  <c r="EU38"/>
  <c r="ES33"/>
  <c r="ES38"/>
  <c r="ET38"/>
  <c r="ET33"/>
  <c r="DR39"/>
  <c r="DR45"/>
  <c r="DR49" s="1"/>
  <c r="X39"/>
  <c r="X45"/>
  <c r="X49" s="1"/>
  <c r="U39"/>
  <c r="U45"/>
  <c r="U49" s="1"/>
  <c r="T39"/>
  <c r="T45"/>
  <c r="T49" s="1"/>
  <c r="L38"/>
  <c r="L39" s="1"/>
  <c r="N33"/>
  <c r="N38"/>
  <c r="Q33"/>
  <c r="Q38"/>
  <c r="P33"/>
  <c r="P38"/>
  <c r="O33"/>
  <c r="O38"/>
  <c r="M38"/>
  <c r="M39" s="1"/>
  <c r="L45"/>
  <c r="L49" s="1"/>
  <c r="K39"/>
  <c r="K45"/>
  <c r="K49" s="1"/>
  <c r="IL38"/>
  <c r="IL33"/>
  <c r="IJ38"/>
  <c r="IJ33"/>
  <c r="IM38"/>
  <c r="IM33"/>
  <c r="IK38"/>
  <c r="IK33"/>
  <c r="FK38"/>
  <c r="FK33"/>
  <c r="FI38"/>
  <c r="FI33"/>
  <c r="FL38"/>
  <c r="FL33"/>
  <c r="FJ38"/>
  <c r="FJ33"/>
  <c r="ER33"/>
  <c r="IC33"/>
  <c r="IQ38"/>
  <c r="IQ45" s="1"/>
  <c r="IQ49" s="1"/>
  <c r="IS33"/>
  <c r="FB38"/>
  <c r="FB45" s="1"/>
  <c r="FB49" s="1"/>
  <c r="AY33"/>
  <c r="AQ33"/>
  <c r="IE33"/>
  <c r="IO38"/>
  <c r="IO45" s="1"/>
  <c r="IO49" s="1"/>
  <c r="AW38"/>
  <c r="AW45" s="1"/>
  <c r="AW49" s="1"/>
  <c r="D45"/>
  <c r="D49" s="1"/>
  <c r="E45"/>
  <c r="E49" s="1"/>
  <c r="C45"/>
  <c r="C49" s="1"/>
  <c r="IA33"/>
  <c r="EZ38"/>
  <c r="EZ45" s="1"/>
  <c r="EZ49" s="1"/>
  <c r="BA38"/>
  <c r="BA45" s="1"/>
  <c r="BA49" s="1"/>
  <c r="AS38"/>
  <c r="AS45" s="1"/>
  <c r="AS49" s="1"/>
  <c r="BD38"/>
  <c r="BD33"/>
  <c r="BE33"/>
  <c r="BE38"/>
  <c r="BC33"/>
  <c r="BC38"/>
  <c r="I38"/>
  <c r="I39" s="1"/>
  <c r="DT38"/>
  <c r="DT39" s="1"/>
  <c r="H39"/>
  <c r="G45"/>
  <c r="G49" s="1"/>
  <c r="G39"/>
  <c r="AZ45"/>
  <c r="AZ49" s="1"/>
  <c r="AZ39"/>
  <c r="AV45"/>
  <c r="AV49" s="1"/>
  <c r="AV39"/>
  <c r="AR45"/>
  <c r="AR49" s="1"/>
  <c r="AR39"/>
  <c r="AY45"/>
  <c r="AY49" s="1"/>
  <c r="AY39"/>
  <c r="AU45"/>
  <c r="AU49" s="1"/>
  <c r="AU39"/>
  <c r="AQ45"/>
  <c r="AQ49" s="1"/>
  <c r="AQ39"/>
  <c r="FG45"/>
  <c r="FG49" s="1"/>
  <c r="FG39"/>
  <c r="FE45"/>
  <c r="FE49" s="1"/>
  <c r="FE39"/>
  <c r="FH45"/>
  <c r="FH49" s="1"/>
  <c r="FH39"/>
  <c r="FF45"/>
  <c r="FF49" s="1"/>
  <c r="FF39"/>
  <c r="EX45"/>
  <c r="EX49" s="1"/>
  <c r="EX39"/>
  <c r="IS45"/>
  <c r="IS49" s="1"/>
  <c r="IS39"/>
  <c r="IR45"/>
  <c r="IR49" s="1"/>
  <c r="IR39"/>
  <c r="IN45"/>
  <c r="IN49" s="1"/>
  <c r="IN39"/>
  <c r="IH45"/>
  <c r="IH49" s="1"/>
  <c r="IH39"/>
  <c r="IG45"/>
  <c r="IG49" s="1"/>
  <c r="IG39"/>
  <c r="IE45"/>
  <c r="IE49" s="1"/>
  <c r="IE39"/>
  <c r="ID45"/>
  <c r="ID49" s="1"/>
  <c r="ID39"/>
  <c r="IC45"/>
  <c r="IC49" s="1"/>
  <c r="IC39"/>
  <c r="IB45"/>
  <c r="IB49" s="1"/>
  <c r="IB39"/>
  <c r="IA45"/>
  <c r="IA49" s="1"/>
  <c r="IA39"/>
  <c r="HZ45"/>
  <c r="HZ49" s="1"/>
  <c r="HZ39"/>
  <c r="HY45"/>
  <c r="HY49" s="1"/>
  <c r="HY39"/>
  <c r="EV45"/>
  <c r="EV49" s="1"/>
  <c r="EV39"/>
  <c r="ER45"/>
  <c r="ER49" s="1"/>
  <c r="ER39"/>
  <c r="DZ33"/>
  <c r="DZ38"/>
  <c r="B49"/>
  <c r="DW7" i="9" l="1"/>
  <c r="DW16"/>
  <c r="DM4"/>
  <c r="BY16"/>
  <c r="BY7"/>
  <c r="BX7"/>
  <c r="DL4"/>
  <c r="BX16"/>
  <c r="CC7"/>
  <c r="DQ4"/>
  <c r="CC16"/>
  <c r="DT16"/>
  <c r="DT7"/>
  <c r="DU7"/>
  <c r="DU16"/>
  <c r="EP7"/>
  <c r="EP16"/>
  <c r="DN4"/>
  <c r="BZ7"/>
  <c r="BZ16"/>
  <c r="DS4"/>
  <c r="CE16"/>
  <c r="CE7"/>
  <c r="DR4"/>
  <c r="CD7"/>
  <c r="CD16"/>
  <c r="AQ7"/>
  <c r="AQ16"/>
  <c r="DV7"/>
  <c r="DV16"/>
  <c r="EO4"/>
  <c r="DA7"/>
  <c r="DA16"/>
  <c r="AG23"/>
  <c r="S35"/>
  <c r="S26"/>
  <c r="O23"/>
  <c r="Y23"/>
  <c r="K26"/>
  <c r="K35"/>
  <c r="I23"/>
  <c r="W23" s="1"/>
  <c r="W26" s="1"/>
  <c r="G23"/>
  <c r="M23"/>
  <c r="Q23"/>
  <c r="DF7"/>
  <c r="DF16"/>
  <c r="JV20" i="4"/>
  <c r="II45" i="3"/>
  <c r="II49" s="1"/>
  <c r="EE39"/>
  <c r="I45"/>
  <c r="I49" s="1"/>
  <c r="AA39"/>
  <c r="AT45"/>
  <c r="AT49" s="1"/>
  <c r="EY45"/>
  <c r="EY49" s="1"/>
  <c r="J45"/>
  <c r="J49" s="1"/>
  <c r="AX45"/>
  <c r="AX49" s="1"/>
  <c r="DS45"/>
  <c r="DS49" s="1"/>
  <c r="EL39"/>
  <c r="FC39"/>
  <c r="F39"/>
  <c r="DQ45"/>
  <c r="DQ49" s="1"/>
  <c r="ED45"/>
  <c r="ED49" s="1"/>
  <c r="DV45"/>
  <c r="DV49" s="1"/>
  <c r="IT39"/>
  <c r="EF39"/>
  <c r="IF45"/>
  <c r="IF49" s="1"/>
  <c r="DY39"/>
  <c r="AW39"/>
  <c r="DX45"/>
  <c r="DX49" s="1"/>
  <c r="EZ39"/>
  <c r="BB39"/>
  <c r="FA45"/>
  <c r="FA49" s="1"/>
  <c r="DW45"/>
  <c r="DW49" s="1"/>
  <c r="IP45"/>
  <c r="IP49" s="1"/>
  <c r="DU39"/>
  <c r="EB39"/>
  <c r="AC45"/>
  <c r="AC49" s="1"/>
  <c r="FD45"/>
  <c r="FD49" s="1"/>
  <c r="EC45"/>
  <c r="EC49" s="1"/>
  <c r="IO39"/>
  <c r="R39"/>
  <c r="R45"/>
  <c r="R49" s="1"/>
  <c r="JB25" i="4"/>
  <c r="JB26" s="1"/>
  <c r="JB29" s="1"/>
  <c r="JD14"/>
  <c r="AB39" i="3"/>
  <c r="AB45"/>
  <c r="AB49" s="1"/>
  <c r="JU20" i="4"/>
  <c r="JU15"/>
  <c r="JW20"/>
  <c r="JW15"/>
  <c r="Z39" i="3"/>
  <c r="Z45"/>
  <c r="Z49" s="1"/>
  <c r="AI39"/>
  <c r="AI45"/>
  <c r="AI49" s="1"/>
  <c r="AN39"/>
  <c r="AN45"/>
  <c r="AN49" s="1"/>
  <c r="IT25" i="4"/>
  <c r="IT26" s="1"/>
  <c r="IT29" s="1"/>
  <c r="IU14"/>
  <c r="V39" i="3"/>
  <c r="V45"/>
  <c r="V49" s="1"/>
  <c r="JG25" i="4"/>
  <c r="JG26" s="1"/>
  <c r="JG29" s="1"/>
  <c r="JI14"/>
  <c r="AG39" i="3"/>
  <c r="AG45"/>
  <c r="AG49" s="1"/>
  <c r="AL39"/>
  <c r="AL45"/>
  <c r="AL49" s="1"/>
  <c r="S39"/>
  <c r="S45"/>
  <c r="S49" s="1"/>
  <c r="W39"/>
  <c r="W45"/>
  <c r="W49" s="1"/>
  <c r="AD39"/>
  <c r="AD45"/>
  <c r="AD49" s="1"/>
  <c r="DT45"/>
  <c r="DT49" s="1"/>
  <c r="IQ39"/>
  <c r="FB39"/>
  <c r="AS39"/>
  <c r="DW15" i="4"/>
  <c r="DW20"/>
  <c r="DX20"/>
  <c r="DX15"/>
  <c r="DU25"/>
  <c r="DU26" s="1"/>
  <c r="DU29" s="1"/>
  <c r="DU14"/>
  <c r="DU20" s="1"/>
  <c r="CB4" i="9" s="1"/>
  <c r="DV25" i="4"/>
  <c r="DV26" s="1"/>
  <c r="DV29" s="1"/>
  <c r="DV14"/>
  <c r="DV20" s="1"/>
  <c r="CJ4" i="9" s="1"/>
  <c r="DY20" i="4"/>
  <c r="DY15"/>
  <c r="DZ20"/>
  <c r="DZ15"/>
  <c r="BA39" i="3"/>
  <c r="M45"/>
  <c r="M49" s="1"/>
  <c r="EG45"/>
  <c r="EG49" s="1"/>
  <c r="EG39"/>
  <c r="EI45"/>
  <c r="EI49" s="1"/>
  <c r="EI39"/>
  <c r="EK45"/>
  <c r="EK49" s="1"/>
  <c r="EK39"/>
  <c r="EH45"/>
  <c r="EH49" s="1"/>
  <c r="EH39"/>
  <c r="EJ45"/>
  <c r="EJ49" s="1"/>
  <c r="EJ39"/>
  <c r="EN45"/>
  <c r="EN49" s="1"/>
  <c r="EN39"/>
  <c r="EP45"/>
  <c r="EP49" s="1"/>
  <c r="EP39"/>
  <c r="EM45"/>
  <c r="EM49" s="1"/>
  <c r="EM39"/>
  <c r="EO45"/>
  <c r="EO49" s="1"/>
  <c r="EO39"/>
  <c r="EQ45"/>
  <c r="EQ49" s="1"/>
  <c r="EQ39"/>
  <c r="ET45"/>
  <c r="ET49" s="1"/>
  <c r="ET39"/>
  <c r="ES45"/>
  <c r="ES49" s="1"/>
  <c r="ES39"/>
  <c r="EU45"/>
  <c r="EU49" s="1"/>
  <c r="EU39"/>
  <c r="O39"/>
  <c r="O45"/>
  <c r="O49" s="1"/>
  <c r="P39"/>
  <c r="P45"/>
  <c r="P49" s="1"/>
  <c r="Q39"/>
  <c r="Q45"/>
  <c r="Q49" s="1"/>
  <c r="N39"/>
  <c r="N45"/>
  <c r="N49" s="1"/>
  <c r="IK45"/>
  <c r="IK49" s="1"/>
  <c r="IK39"/>
  <c r="IM45"/>
  <c r="IM49" s="1"/>
  <c r="IM39"/>
  <c r="IJ45"/>
  <c r="IJ49" s="1"/>
  <c r="IJ39"/>
  <c r="IL45"/>
  <c r="IL49" s="1"/>
  <c r="IL39"/>
  <c r="FJ45"/>
  <c r="FJ49" s="1"/>
  <c r="FJ39"/>
  <c r="FL45"/>
  <c r="FL49" s="1"/>
  <c r="FL39"/>
  <c r="FI45"/>
  <c r="FI49" s="1"/>
  <c r="FI39"/>
  <c r="FK45"/>
  <c r="FK49" s="1"/>
  <c r="FK39"/>
  <c r="BC45"/>
  <c r="BC49" s="1"/>
  <c r="BC39"/>
  <c r="BE45"/>
  <c r="BE49" s="1"/>
  <c r="BE39"/>
  <c r="BD45"/>
  <c r="BD49" s="1"/>
  <c r="BD39"/>
  <c r="DZ39"/>
  <c r="DZ45"/>
  <c r="DZ49" s="1"/>
  <c r="CL4" i="9" l="1"/>
  <c r="W35"/>
  <c r="CP4"/>
  <c r="CN4"/>
  <c r="EO16"/>
  <c r="EO7"/>
  <c r="BV16"/>
  <c r="BV7"/>
  <c r="DJ4"/>
  <c r="DR7"/>
  <c r="DR16"/>
  <c r="DN7"/>
  <c r="DN16"/>
  <c r="DQ7"/>
  <c r="DQ16"/>
  <c r="DS7"/>
  <c r="DS16"/>
  <c r="DL7"/>
  <c r="DL16"/>
  <c r="DM7"/>
  <c r="DM16"/>
  <c r="AE23"/>
  <c r="Q35"/>
  <c r="Q26"/>
  <c r="U23"/>
  <c r="G35"/>
  <c r="G26"/>
  <c r="Y26"/>
  <c r="Y35"/>
  <c r="AG26"/>
  <c r="AG35"/>
  <c r="AA23"/>
  <c r="M26"/>
  <c r="M35"/>
  <c r="I35"/>
  <c r="I26"/>
  <c r="AC23"/>
  <c r="O26"/>
  <c r="O35"/>
  <c r="CN7"/>
  <c r="DP4"/>
  <c r="CB7"/>
  <c r="CB16"/>
  <c r="CJ7"/>
  <c r="DX4"/>
  <c r="CJ16"/>
  <c r="E4"/>
  <c r="J4"/>
  <c r="D4"/>
  <c r="I4"/>
  <c r="F4"/>
  <c r="K4"/>
  <c r="DJ7" l="1"/>
  <c r="DJ16"/>
  <c r="AC26"/>
  <c r="AC35"/>
  <c r="U26"/>
  <c r="U35"/>
  <c r="AA26"/>
  <c r="AA35"/>
  <c r="AE26"/>
  <c r="AE35"/>
  <c r="EB4"/>
  <c r="EB16" s="1"/>
  <c r="CN16"/>
  <c r="DP7"/>
  <c r="DP16"/>
  <c r="AI4"/>
  <c r="D7"/>
  <c r="D16"/>
  <c r="AN4"/>
  <c r="I7"/>
  <c r="I16"/>
  <c r="AJ4"/>
  <c r="E7"/>
  <c r="E16"/>
  <c r="CP7"/>
  <c r="ED4"/>
  <c r="CP16"/>
  <c r="DX16"/>
  <c r="DX7"/>
  <c r="AK4"/>
  <c r="F7"/>
  <c r="F16"/>
  <c r="AP4"/>
  <c r="K7"/>
  <c r="K16"/>
  <c r="AO4"/>
  <c r="J16"/>
  <c r="J7"/>
  <c r="CL16"/>
  <c r="DZ4"/>
  <c r="CL7"/>
  <c r="EB7" l="1"/>
  <c r="BT4"/>
  <c r="AO16"/>
  <c r="AO7"/>
  <c r="BS4"/>
  <c r="AN16"/>
  <c r="AN7"/>
  <c r="DZ16"/>
  <c r="DZ7"/>
  <c r="ED16"/>
  <c r="ED7"/>
  <c r="BO4"/>
  <c r="AJ16"/>
  <c r="AJ7"/>
  <c r="BN4"/>
  <c r="AI16"/>
  <c r="AI7"/>
  <c r="BU4"/>
  <c r="AP7"/>
  <c r="AP16"/>
  <c r="BP4"/>
  <c r="AK16"/>
  <c r="AK7"/>
  <c r="DI4" l="1"/>
  <c r="BU16"/>
  <c r="BU7"/>
  <c r="BT16"/>
  <c r="DH4"/>
  <c r="BT7"/>
  <c r="BO16"/>
  <c r="DC4"/>
  <c r="BO7"/>
  <c r="BN7"/>
  <c r="DB4"/>
  <c r="BN16"/>
  <c r="DD4"/>
  <c r="BP16"/>
  <c r="BP7"/>
  <c r="DG4"/>
  <c r="BS16"/>
  <c r="BS7"/>
  <c r="DH7" l="1"/>
  <c r="DH16"/>
  <c r="DI7"/>
  <c r="DI16"/>
  <c r="DD16"/>
  <c r="DD7"/>
  <c r="DB7"/>
  <c r="DB16"/>
  <c r="DG7"/>
  <c r="DG16"/>
  <c r="DC16"/>
  <c r="DC7"/>
</calcChain>
</file>

<file path=xl/sharedStrings.xml><?xml version="1.0" encoding="utf-8"?>
<sst xmlns="http://schemas.openxmlformats.org/spreadsheetml/2006/main" count="4894" uniqueCount="1019">
  <si>
    <t>D</t>
  </si>
  <si>
    <t>H</t>
  </si>
  <si>
    <t>L</t>
  </si>
  <si>
    <t>T</t>
  </si>
  <si>
    <t>F</t>
  </si>
  <si>
    <t>S</t>
  </si>
  <si>
    <t>R</t>
  </si>
  <si>
    <t>W</t>
  </si>
  <si>
    <t>Fy</t>
  </si>
  <si>
    <t>KL</t>
  </si>
  <si>
    <t>ksi</t>
  </si>
  <si>
    <t>ft</t>
  </si>
  <si>
    <t>*take most critital from load combinations</t>
  </si>
  <si>
    <t>step 1</t>
  </si>
  <si>
    <t>step 2</t>
  </si>
  <si>
    <t>step 3</t>
  </si>
  <si>
    <t>step 4</t>
  </si>
  <si>
    <t>step 5</t>
  </si>
  <si>
    <t>step 6</t>
  </si>
  <si>
    <t>step 7</t>
  </si>
  <si>
    <t>Concrete weight</t>
  </si>
  <si>
    <t>lb/ft^3</t>
  </si>
  <si>
    <t>LL</t>
  </si>
  <si>
    <t>psf</t>
  </si>
  <si>
    <t>spacing</t>
  </si>
  <si>
    <t>ft o.c.</t>
  </si>
  <si>
    <t>slab thickness</t>
  </si>
  <si>
    <t>in</t>
  </si>
  <si>
    <t>lb/ft</t>
  </si>
  <si>
    <t>assume beam weight</t>
  </si>
  <si>
    <t>slab wt =</t>
  </si>
  <si>
    <t>Wd =</t>
  </si>
  <si>
    <t>WL =</t>
  </si>
  <si>
    <t>Wu =</t>
  </si>
  <si>
    <t>k/ft</t>
  </si>
  <si>
    <t>Mu =</t>
  </si>
  <si>
    <t>ft*k</t>
  </si>
  <si>
    <t xml:space="preserve">phi-b*Mpx = </t>
  </si>
  <si>
    <t>AISC table 3-2 (phi-b*Mpx must be bigger than Mu)</t>
  </si>
  <si>
    <t>Beam span</t>
  </si>
  <si>
    <t>Check for Shear</t>
  </si>
  <si>
    <t>Use Wu Value</t>
  </si>
  <si>
    <t>Solve for Vu</t>
  </si>
  <si>
    <r>
      <t xml:space="preserve">ФvVn </t>
    </r>
    <r>
      <rPr>
        <sz val="11"/>
        <color theme="1"/>
        <rFont val="Calibri"/>
        <family val="2"/>
      </rPr>
      <t>&gt; Vu</t>
    </r>
  </si>
  <si>
    <t>Yes</t>
  </si>
  <si>
    <t>Check Deflection</t>
  </si>
  <si>
    <r>
      <t xml:space="preserve">Max Permissable </t>
    </r>
    <r>
      <rPr>
        <sz val="11"/>
        <color theme="1"/>
        <rFont val="Calibri"/>
        <family val="2"/>
      </rPr>
      <t>Δ</t>
    </r>
  </si>
  <si>
    <t>Actual Deflection</t>
  </si>
  <si>
    <t xml:space="preserve">                  E-Value</t>
  </si>
  <si>
    <t xml:space="preserve">                  I-Value</t>
  </si>
  <si>
    <r>
      <t xml:space="preserve">PermissableΔ </t>
    </r>
    <r>
      <rPr>
        <sz val="11"/>
        <color theme="1"/>
        <rFont val="Calibri"/>
        <family val="2"/>
      </rPr>
      <t xml:space="preserve">&gt; Actual </t>
    </r>
    <r>
      <rPr>
        <sz val="11"/>
        <color theme="1"/>
        <rFont val="Calibri"/>
        <family val="2"/>
        <scheme val="minor"/>
      </rPr>
      <t>Δ</t>
    </r>
  </si>
  <si>
    <t>Beam 1</t>
  </si>
  <si>
    <t>Beam 3</t>
  </si>
  <si>
    <t>Beam 4</t>
  </si>
  <si>
    <t>Beam 5</t>
  </si>
  <si>
    <t>Determine Beam Size</t>
  </si>
  <si>
    <t>Fy (ksi)</t>
  </si>
  <si>
    <t>Span (ft)</t>
  </si>
  <si>
    <t>Live Load (psf)</t>
  </si>
  <si>
    <t>Spacing (ft)</t>
  </si>
  <si>
    <t>Slab thickness (ft)</t>
  </si>
  <si>
    <t>Wd (lb/ft)</t>
  </si>
  <si>
    <t>Slab weight (lb/ft)</t>
  </si>
  <si>
    <t>Estimated Beam Weight (lb/ft)</t>
  </si>
  <si>
    <t>WL (lb/ft)</t>
  </si>
  <si>
    <t>Wu (ft*kips)</t>
  </si>
  <si>
    <t>Mu (ft*kips)</t>
  </si>
  <si>
    <t>Try</t>
  </si>
  <si>
    <r>
      <t xml:space="preserve">ФbMpx </t>
    </r>
    <r>
      <rPr>
        <sz val="11"/>
        <color theme="1"/>
        <rFont val="Calibri"/>
        <family val="2"/>
      </rPr>
      <t>&gt; Mu</t>
    </r>
  </si>
  <si>
    <t>ФbMpx (from steel Manual)ft*kips</t>
  </si>
  <si>
    <t>Actual Beam Weight</t>
  </si>
  <si>
    <t>ФbMpx &gt; Mu</t>
  </si>
  <si>
    <t>Required Ix (In^4)</t>
  </si>
  <si>
    <t>New Beam Size (Table 3-3 manual)</t>
  </si>
  <si>
    <t>W18x35</t>
  </si>
  <si>
    <t>Wu (kips/ft)</t>
  </si>
  <si>
    <t>3BAY1</t>
  </si>
  <si>
    <t>3BAY2</t>
  </si>
  <si>
    <t>3BAY3</t>
  </si>
  <si>
    <t>3BAY4</t>
  </si>
  <si>
    <t>Level 3</t>
  </si>
  <si>
    <t>Beam 1-5</t>
  </si>
  <si>
    <t>2BAY1</t>
  </si>
  <si>
    <t>2BAY2</t>
  </si>
  <si>
    <t>2BAY3</t>
  </si>
  <si>
    <t>2BAY4</t>
  </si>
  <si>
    <t>2BAY5</t>
  </si>
  <si>
    <t xml:space="preserve">Beam 2 </t>
  </si>
  <si>
    <t>2BAY6</t>
  </si>
  <si>
    <t>2BAY7</t>
  </si>
  <si>
    <t>2BAY8</t>
  </si>
  <si>
    <t>2BAY9</t>
  </si>
  <si>
    <t>2BAY10</t>
  </si>
  <si>
    <t>2BAY11</t>
  </si>
  <si>
    <t>2BAY12</t>
  </si>
  <si>
    <t>2BAY13</t>
  </si>
  <si>
    <t>2BAY14</t>
  </si>
  <si>
    <t>2BAY15</t>
  </si>
  <si>
    <t>2BAY16</t>
  </si>
  <si>
    <t>W12X19</t>
  </si>
  <si>
    <r>
      <t xml:space="preserve">Look up </t>
    </r>
    <r>
      <rPr>
        <sz val="11"/>
        <color rgb="FFFF0000"/>
        <rFont val="Calibri"/>
        <family val="2"/>
      </rPr>
      <t>ФvVn</t>
    </r>
  </si>
  <si>
    <t>W10x12</t>
  </si>
  <si>
    <t>yes</t>
  </si>
  <si>
    <t>W12x19</t>
  </si>
  <si>
    <t>1Bay29</t>
  </si>
  <si>
    <t>1Bay31</t>
  </si>
  <si>
    <t>1Bay33</t>
  </si>
  <si>
    <t>1Bay35</t>
  </si>
  <si>
    <t>W8x10</t>
  </si>
  <si>
    <t>W12x14</t>
  </si>
  <si>
    <t>1Bay27</t>
  </si>
  <si>
    <t>1Bay37</t>
  </si>
  <si>
    <t>-2Bay1</t>
  </si>
  <si>
    <t>-2Bay2</t>
  </si>
  <si>
    <t>-2Bay3</t>
  </si>
  <si>
    <t>-2Bay4</t>
  </si>
  <si>
    <t>-2Bay5</t>
  </si>
  <si>
    <t>-2Bay6</t>
  </si>
  <si>
    <t>-2Bay7</t>
  </si>
  <si>
    <t>-2Bay8</t>
  </si>
  <si>
    <t>-2Bay9</t>
  </si>
  <si>
    <t>-2Bay10</t>
  </si>
  <si>
    <t>-2Bay11</t>
  </si>
  <si>
    <t>-2Bay12</t>
  </si>
  <si>
    <t>-2Bay13</t>
  </si>
  <si>
    <t>-2Bay14</t>
  </si>
  <si>
    <t>-2Bay15</t>
  </si>
  <si>
    <t>-2Bay16</t>
  </si>
  <si>
    <t>-2Bay17</t>
  </si>
  <si>
    <t>-2Bay18</t>
  </si>
  <si>
    <t>-2Bay19</t>
  </si>
  <si>
    <t>-2Bay20</t>
  </si>
  <si>
    <t>-2Bay21</t>
  </si>
  <si>
    <t>-2Bay22</t>
  </si>
  <si>
    <t>-1Bay1</t>
  </si>
  <si>
    <t>-1Bay2</t>
  </si>
  <si>
    <t>-1Bay3</t>
  </si>
  <si>
    <t>-1Bay4</t>
  </si>
  <si>
    <t>-1Bay5</t>
  </si>
  <si>
    <t>-1Bay6</t>
  </si>
  <si>
    <t>-1Bay7</t>
  </si>
  <si>
    <t>-1Bay8</t>
  </si>
  <si>
    <t>-1Bay9</t>
  </si>
  <si>
    <t>-1Bay10</t>
  </si>
  <si>
    <t>-1Bay11</t>
  </si>
  <si>
    <t>-1Bay12</t>
  </si>
  <si>
    <t>-1Bay13</t>
  </si>
  <si>
    <t>-1Bay14</t>
  </si>
  <si>
    <t>-1Bay15</t>
  </si>
  <si>
    <t>-1Bay16</t>
  </si>
  <si>
    <t>1Bay1</t>
  </si>
  <si>
    <t>1Bay2</t>
  </si>
  <si>
    <t>1Bay3</t>
  </si>
  <si>
    <t>1Bay4</t>
  </si>
  <si>
    <t>1Bay5</t>
  </si>
  <si>
    <t>1Bay6</t>
  </si>
  <si>
    <t>1Bay7</t>
  </si>
  <si>
    <t>1Bay8</t>
  </si>
  <si>
    <t>1Bay9</t>
  </si>
  <si>
    <t>1Bay10</t>
  </si>
  <si>
    <t>1Bay11</t>
  </si>
  <si>
    <t>1Bay12</t>
  </si>
  <si>
    <t>1Bay13</t>
  </si>
  <si>
    <t>1Bay14</t>
  </si>
  <si>
    <t>1Bay15</t>
  </si>
  <si>
    <t>1Bay16</t>
  </si>
  <si>
    <t>Level 1</t>
  </si>
  <si>
    <t>Beam 1-3</t>
  </si>
  <si>
    <t>1Bay26</t>
  </si>
  <si>
    <t>1Bay28</t>
  </si>
  <si>
    <t>1Bay30</t>
  </si>
  <si>
    <t>1Bay32</t>
  </si>
  <si>
    <t>1Bay34</t>
  </si>
  <si>
    <t>1Bay36</t>
  </si>
  <si>
    <t>Level -1</t>
  </si>
  <si>
    <t>-2Bay23</t>
  </si>
  <si>
    <t>W12x16</t>
  </si>
  <si>
    <t>W14x22</t>
  </si>
  <si>
    <t>W14x26</t>
  </si>
  <si>
    <t>W16x26</t>
  </si>
  <si>
    <t>W12x22</t>
  </si>
  <si>
    <t>W10x22</t>
  </si>
  <si>
    <t>W16x31</t>
  </si>
  <si>
    <t>Beam 2</t>
  </si>
  <si>
    <t>Max Moment</t>
  </si>
  <si>
    <t>Beam Size</t>
  </si>
  <si>
    <t>Tributary Width (ft)</t>
  </si>
  <si>
    <t>Point Load (kips)</t>
  </si>
  <si>
    <t>Beam Span (ft)</t>
  </si>
  <si>
    <t>Uniform Load (kips)</t>
  </si>
  <si>
    <t># of beams/pt loads</t>
  </si>
  <si>
    <t>#of Space between point loads</t>
  </si>
  <si>
    <t>Spacing between point loads (ft)</t>
  </si>
  <si>
    <t>-2G29</t>
  </si>
  <si>
    <t>-2G30</t>
  </si>
  <si>
    <t>Check Shear</t>
  </si>
  <si>
    <t>W24x68</t>
  </si>
  <si>
    <t>-2G31</t>
  </si>
  <si>
    <t>-2G36</t>
  </si>
  <si>
    <t>-2G37</t>
  </si>
  <si>
    <t>-2G38</t>
  </si>
  <si>
    <t>-2G43</t>
  </si>
  <si>
    <t>-2G44</t>
  </si>
  <si>
    <t>-2G45</t>
  </si>
  <si>
    <t>-2G53</t>
  </si>
  <si>
    <t>-2G54</t>
  </si>
  <si>
    <t>-2G55</t>
  </si>
  <si>
    <t>-2G46</t>
  </si>
  <si>
    <t>-2G56</t>
  </si>
  <si>
    <t>-2G57</t>
  </si>
  <si>
    <t>-2G59</t>
  </si>
  <si>
    <t>-2G61</t>
  </si>
  <si>
    <t>-2G63</t>
  </si>
  <si>
    <t>-2G65</t>
  </si>
  <si>
    <t>-2G67</t>
  </si>
  <si>
    <t>Interior Girders</t>
  </si>
  <si>
    <t>Concrete Density (lb/ft^3)</t>
  </si>
  <si>
    <t>-1G29</t>
  </si>
  <si>
    <t>-1G30</t>
  </si>
  <si>
    <t>-1G31</t>
  </si>
  <si>
    <t>-1G36</t>
  </si>
  <si>
    <t>-1G37</t>
  </si>
  <si>
    <t>-1G38</t>
  </si>
  <si>
    <t>-1G43</t>
  </si>
  <si>
    <t>-1G44</t>
  </si>
  <si>
    <t>-1G45</t>
  </si>
  <si>
    <t>-1G53</t>
  </si>
  <si>
    <t>-1G54</t>
  </si>
  <si>
    <t>-1G55</t>
  </si>
  <si>
    <t>-1G56</t>
  </si>
  <si>
    <t>-1G46</t>
  </si>
  <si>
    <t>1G29</t>
  </si>
  <si>
    <t>1G30</t>
  </si>
  <si>
    <t>1G31</t>
  </si>
  <si>
    <t>1G36</t>
  </si>
  <si>
    <t>1G37</t>
  </si>
  <si>
    <t>1G38</t>
  </si>
  <si>
    <t>1G43</t>
  </si>
  <si>
    <t>1G44</t>
  </si>
  <si>
    <t>1G45</t>
  </si>
  <si>
    <t>1G46</t>
  </si>
  <si>
    <t>1G47</t>
  </si>
  <si>
    <t>1G48</t>
  </si>
  <si>
    <t>1G49</t>
  </si>
  <si>
    <t>1G53</t>
  </si>
  <si>
    <t>1G54</t>
  </si>
  <si>
    <t>1G55</t>
  </si>
  <si>
    <t>1G56</t>
  </si>
  <si>
    <t>-1G47</t>
  </si>
  <si>
    <t>-1G48</t>
  </si>
  <si>
    <t>-1G49</t>
  </si>
  <si>
    <t>-2G47</t>
  </si>
  <si>
    <t>-2G48</t>
  </si>
  <si>
    <t>-2G49</t>
  </si>
  <si>
    <t>2G29</t>
  </si>
  <si>
    <t>2G30</t>
  </si>
  <si>
    <t>2G31</t>
  </si>
  <si>
    <t>Girder Wt. (lbs/ft)</t>
  </si>
  <si>
    <t>-2G9</t>
  </si>
  <si>
    <t>-2G10</t>
  </si>
  <si>
    <t>-2G11</t>
  </si>
  <si>
    <t>-2G13</t>
  </si>
  <si>
    <t>-2G14</t>
  </si>
  <si>
    <t>-2G15</t>
  </si>
  <si>
    <t>-2G16</t>
  </si>
  <si>
    <t>-2G17</t>
  </si>
  <si>
    <t>-2G18</t>
  </si>
  <si>
    <t>Max Shear</t>
  </si>
  <si>
    <t>W18x40</t>
  </si>
  <si>
    <t>Load coverted to a uniform load</t>
  </si>
  <si>
    <t>E-value</t>
  </si>
  <si>
    <t>I-value</t>
  </si>
  <si>
    <t>Actual deflection</t>
  </si>
  <si>
    <t>Max Permissable deflection</t>
  </si>
  <si>
    <t>W24X62</t>
  </si>
  <si>
    <t>W24x62</t>
  </si>
  <si>
    <t>W24x104</t>
  </si>
  <si>
    <t>W21x55</t>
  </si>
  <si>
    <t>-2G32</t>
  </si>
  <si>
    <t>-2G33</t>
  </si>
  <si>
    <t>-2G34</t>
  </si>
  <si>
    <t>-2G35</t>
  </si>
  <si>
    <t>-2G39</t>
  </si>
  <si>
    <t>-2G40</t>
  </si>
  <si>
    <t>-2G41</t>
  </si>
  <si>
    <t>-2G42</t>
  </si>
  <si>
    <t>-2G50a</t>
  </si>
  <si>
    <t>-2G50b</t>
  </si>
  <si>
    <t>-2G51</t>
  </si>
  <si>
    <t>-2G52</t>
  </si>
  <si>
    <t>-2G58</t>
  </si>
  <si>
    <t>-2G60</t>
  </si>
  <si>
    <t>-2G62</t>
  </si>
  <si>
    <t>-2G64</t>
  </si>
  <si>
    <t>-2G66</t>
  </si>
  <si>
    <t>-1G32</t>
  </si>
  <si>
    <t>-1G33</t>
  </si>
  <si>
    <t>-1G34</t>
  </si>
  <si>
    <t>-1G35</t>
  </si>
  <si>
    <t>-1G39</t>
  </si>
  <si>
    <t>-1G40</t>
  </si>
  <si>
    <t>-1G41</t>
  </si>
  <si>
    <t>-1G42</t>
  </si>
  <si>
    <t>-1G50</t>
  </si>
  <si>
    <t>-1G51</t>
  </si>
  <si>
    <t>-1G52</t>
  </si>
  <si>
    <t>1G32</t>
  </si>
  <si>
    <t>1G33</t>
  </si>
  <si>
    <t>1G34</t>
  </si>
  <si>
    <t>1G35</t>
  </si>
  <si>
    <t>1G39</t>
  </si>
  <si>
    <t>1G40</t>
  </si>
  <si>
    <t>1G41</t>
  </si>
  <si>
    <t>1G42</t>
  </si>
  <si>
    <t>1G50</t>
  </si>
  <si>
    <t>1G51</t>
  </si>
  <si>
    <t>1G52</t>
  </si>
  <si>
    <t>2G32</t>
  </si>
  <si>
    <t>2G33</t>
  </si>
  <si>
    <t>Shear</t>
  </si>
  <si>
    <t>Check</t>
  </si>
  <si>
    <t>Deflection</t>
  </si>
  <si>
    <t>w8x10</t>
  </si>
  <si>
    <t>w18x35</t>
  </si>
  <si>
    <t>w24x68</t>
  </si>
  <si>
    <t>2G34</t>
  </si>
  <si>
    <t>2G35</t>
  </si>
  <si>
    <t>w24x103</t>
  </si>
  <si>
    <t>3G29</t>
  </si>
  <si>
    <t>3G30</t>
  </si>
  <si>
    <t>3G31</t>
  </si>
  <si>
    <t>w12x19</t>
  </si>
  <si>
    <t>3G33</t>
  </si>
  <si>
    <t>3G34</t>
  </si>
  <si>
    <t>3G35</t>
  </si>
  <si>
    <t>-2G5</t>
  </si>
  <si>
    <t>-2G6</t>
  </si>
  <si>
    <t>-2G12A</t>
  </si>
  <si>
    <t>-2G12B</t>
  </si>
  <si>
    <t>-1G9</t>
  </si>
  <si>
    <t>-1G10</t>
  </si>
  <si>
    <t>-1G11</t>
  </si>
  <si>
    <t>-1G12A</t>
  </si>
  <si>
    <t>-1G12B</t>
  </si>
  <si>
    <t>-1G13</t>
  </si>
  <si>
    <t>-1G14</t>
  </si>
  <si>
    <t>-1G15</t>
  </si>
  <si>
    <t>-1G16</t>
  </si>
  <si>
    <t>-1G17</t>
  </si>
  <si>
    <t>-1G18</t>
  </si>
  <si>
    <t>-2G68</t>
  </si>
  <si>
    <t>1G11</t>
  </si>
  <si>
    <t>1G13</t>
  </si>
  <si>
    <t>1G14</t>
  </si>
  <si>
    <t>1G15</t>
  </si>
  <si>
    <t>1G16</t>
  </si>
  <si>
    <t>1G12B</t>
  </si>
  <si>
    <t>1G12A</t>
  </si>
  <si>
    <t>1G67</t>
  </si>
  <si>
    <t>1G68</t>
  </si>
  <si>
    <t>1G69</t>
  </si>
  <si>
    <t>1G70</t>
  </si>
  <si>
    <t>1G71</t>
  </si>
  <si>
    <t>1G72</t>
  </si>
  <si>
    <t>1G73</t>
  </si>
  <si>
    <t>1G74</t>
  </si>
  <si>
    <t>1G75</t>
  </si>
  <si>
    <t>1G76</t>
  </si>
  <si>
    <t>1G77</t>
  </si>
  <si>
    <t>1G78</t>
  </si>
  <si>
    <t>1G79</t>
  </si>
  <si>
    <t>1G80</t>
  </si>
  <si>
    <t>1G81</t>
  </si>
  <si>
    <t>1G82</t>
  </si>
  <si>
    <t>2G39</t>
  </si>
  <si>
    <t>2G43</t>
  </si>
  <si>
    <t>2G47</t>
  </si>
  <si>
    <t>2G51</t>
  </si>
  <si>
    <t>2G55</t>
  </si>
  <si>
    <t>2G59</t>
  </si>
  <si>
    <t>2G40</t>
  </si>
  <si>
    <t>2G41</t>
  </si>
  <si>
    <t>2G44</t>
  </si>
  <si>
    <t>2G45</t>
  </si>
  <si>
    <t>2G48</t>
  </si>
  <si>
    <t>2G49</t>
  </si>
  <si>
    <t>2G52</t>
  </si>
  <si>
    <t>2G53</t>
  </si>
  <si>
    <t>2G56</t>
  </si>
  <si>
    <t>2G57</t>
  </si>
  <si>
    <t>-2 Floor</t>
  </si>
  <si>
    <t>-1 Floor</t>
  </si>
  <si>
    <t>1 Floor</t>
  </si>
  <si>
    <t>2 Floor</t>
  </si>
  <si>
    <t>3 Floor</t>
  </si>
  <si>
    <t>W24x76</t>
  </si>
  <si>
    <t xml:space="preserve">Beam Size </t>
  </si>
  <si>
    <t>w14x26</t>
  </si>
  <si>
    <t>W21x44</t>
  </si>
  <si>
    <t>w10x22</t>
  </si>
  <si>
    <t>smallest girder</t>
  </si>
  <si>
    <t>W8x12</t>
  </si>
  <si>
    <t xml:space="preserve"> </t>
  </si>
  <si>
    <t>W24x55</t>
  </si>
  <si>
    <t>W12x34</t>
  </si>
  <si>
    <t>w18X55</t>
  </si>
  <si>
    <t>W21x48</t>
  </si>
  <si>
    <t>W21x50</t>
  </si>
  <si>
    <t>W24x146</t>
  </si>
  <si>
    <t>W24x162</t>
  </si>
  <si>
    <t>W18x55</t>
  </si>
  <si>
    <t>1Bay17A</t>
  </si>
  <si>
    <t>1Bay17B</t>
  </si>
  <si>
    <t>1Bay18A</t>
  </si>
  <si>
    <t>1Bay18B</t>
  </si>
  <si>
    <t>1Bay19A</t>
  </si>
  <si>
    <t>1Bay19B</t>
  </si>
  <si>
    <t>1Bay20A</t>
  </si>
  <si>
    <t>1Bay20B</t>
  </si>
  <si>
    <t>1Bay21A</t>
  </si>
  <si>
    <t>1Bay21B</t>
  </si>
  <si>
    <t>1Bay22A</t>
  </si>
  <si>
    <t>1Bay22B</t>
  </si>
  <si>
    <t>1Bay23A</t>
  </si>
  <si>
    <t>1Bay23B</t>
  </si>
  <si>
    <t>1Bay24A</t>
  </si>
  <si>
    <t>1Bay24B</t>
  </si>
  <si>
    <t>1Bay25A</t>
  </si>
  <si>
    <t>1Bay25B</t>
  </si>
  <si>
    <t>W16x40</t>
  </si>
  <si>
    <t>W10x19</t>
  </si>
  <si>
    <t>-1Bay17A</t>
  </si>
  <si>
    <t>-1Bay17B</t>
  </si>
  <si>
    <t>-1Bay18A</t>
  </si>
  <si>
    <t>-1Bay18B</t>
  </si>
  <si>
    <t>-1Bay19A</t>
  </si>
  <si>
    <t>-1Bay19B</t>
  </si>
  <si>
    <t>-1Bay20A</t>
  </si>
  <si>
    <t>-1Bay20B</t>
  </si>
  <si>
    <t>-1Bay21A</t>
  </si>
  <si>
    <t>-1Bay21B</t>
  </si>
  <si>
    <t>-1Bay22A</t>
  </si>
  <si>
    <t>-1Bay22B</t>
  </si>
  <si>
    <t>-1Bay23A</t>
  </si>
  <si>
    <t>-1Bay23B</t>
  </si>
  <si>
    <t>-1Bay24A</t>
  </si>
  <si>
    <t>-1Bay24B</t>
  </si>
  <si>
    <t>-1Bay25A</t>
  </si>
  <si>
    <t>-1Bay25B</t>
  </si>
  <si>
    <t>-1G57</t>
  </si>
  <si>
    <t>-1G58</t>
  </si>
  <si>
    <t>-1G59</t>
  </si>
  <si>
    <t>-1G60</t>
  </si>
  <si>
    <t>-1G61</t>
  </si>
  <si>
    <t>-1G62</t>
  </si>
  <si>
    <t>-1G63</t>
  </si>
  <si>
    <t>-1G64</t>
  </si>
  <si>
    <t>-1G65</t>
  </si>
  <si>
    <t>-1G66</t>
  </si>
  <si>
    <t>-1G67</t>
  </si>
  <si>
    <t>-1G68</t>
  </si>
  <si>
    <t>-1G69</t>
  </si>
  <si>
    <t>-1G70</t>
  </si>
  <si>
    <t>-1G71</t>
  </si>
  <si>
    <t>-1G72</t>
  </si>
  <si>
    <t>-1G73</t>
  </si>
  <si>
    <t>-1G74</t>
  </si>
  <si>
    <t>-1G75</t>
  </si>
  <si>
    <t>-1G76</t>
  </si>
  <si>
    <t>-1G77</t>
  </si>
  <si>
    <t>-1G78</t>
  </si>
  <si>
    <t>-1G79</t>
  </si>
  <si>
    <t>-1G80</t>
  </si>
  <si>
    <t>-1G81</t>
  </si>
  <si>
    <t>-1G82</t>
  </si>
  <si>
    <t>-1G83</t>
  </si>
  <si>
    <t>1G83</t>
  </si>
  <si>
    <t>1G84</t>
  </si>
  <si>
    <t>1G85</t>
  </si>
  <si>
    <t>1G86</t>
  </si>
  <si>
    <t>1G87</t>
  </si>
  <si>
    <t>1G88</t>
  </si>
  <si>
    <t>1G89</t>
  </si>
  <si>
    <t>1G90</t>
  </si>
  <si>
    <t>1G91</t>
  </si>
  <si>
    <t>1G92</t>
  </si>
  <si>
    <t>W21x68</t>
  </si>
  <si>
    <t>1G93</t>
  </si>
  <si>
    <t>1G94</t>
  </si>
  <si>
    <t>1G95</t>
  </si>
  <si>
    <t>1G96</t>
  </si>
  <si>
    <t>1G97</t>
  </si>
  <si>
    <t>1G98</t>
  </si>
  <si>
    <t>1G99</t>
  </si>
  <si>
    <t>1G100</t>
  </si>
  <si>
    <t>1G101</t>
  </si>
  <si>
    <t>1G102</t>
  </si>
  <si>
    <t>1G103</t>
  </si>
  <si>
    <t>1G104</t>
  </si>
  <si>
    <t>1G105</t>
  </si>
  <si>
    <t>1G106</t>
  </si>
  <si>
    <t>1G107</t>
  </si>
  <si>
    <t>1G108</t>
  </si>
  <si>
    <t>1G109</t>
  </si>
  <si>
    <t>w12x16</t>
  </si>
  <si>
    <r>
      <t>W</t>
    </r>
    <r>
      <rPr>
        <sz val="8"/>
        <rFont val="Calibri"/>
        <family val="2"/>
        <scheme val="minor"/>
      </rPr>
      <t xml:space="preserve">u </t>
    </r>
    <r>
      <rPr>
        <sz val="11"/>
        <rFont val="Calibri"/>
        <family val="2"/>
        <scheme val="minor"/>
      </rPr>
      <t xml:space="preserve">(kips/ft) </t>
    </r>
  </si>
  <si>
    <r>
      <t>F</t>
    </r>
    <r>
      <rPr>
        <sz val="8"/>
        <rFont val="Calibri"/>
        <family val="2"/>
        <scheme val="minor"/>
      </rPr>
      <t>y1</t>
    </r>
    <r>
      <rPr>
        <sz val="11"/>
        <rFont val="Calibri"/>
        <family val="2"/>
        <scheme val="minor"/>
      </rPr>
      <t xml:space="preserve"> and F</t>
    </r>
    <r>
      <rPr>
        <sz val="8"/>
        <rFont val="Calibri"/>
        <family val="2"/>
        <scheme val="minor"/>
      </rPr>
      <t xml:space="preserve">y2 </t>
    </r>
    <r>
      <rPr>
        <sz val="11"/>
        <rFont val="Calibri"/>
        <family val="2"/>
        <scheme val="minor"/>
      </rPr>
      <t>(kips)</t>
    </r>
  </si>
  <si>
    <r>
      <t>ф</t>
    </r>
    <r>
      <rPr>
        <sz val="8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M</t>
    </r>
    <r>
      <rPr>
        <sz val="8"/>
        <rFont val="Calibri"/>
        <family val="2"/>
        <scheme val="minor"/>
      </rPr>
      <t>px</t>
    </r>
  </si>
  <si>
    <r>
      <t>ф</t>
    </r>
    <r>
      <rPr>
        <sz val="8"/>
        <rFont val="Calibri"/>
        <family val="2"/>
      </rPr>
      <t>v</t>
    </r>
    <r>
      <rPr>
        <sz val="11"/>
        <rFont val="Calibri"/>
        <family val="2"/>
      </rPr>
      <t>V</t>
    </r>
    <r>
      <rPr>
        <sz val="8"/>
        <rFont val="Calibri"/>
        <family val="2"/>
      </rPr>
      <t>nx</t>
    </r>
  </si>
  <si>
    <r>
      <t>Required I</t>
    </r>
    <r>
      <rPr>
        <sz val="8"/>
        <rFont val="Calibri"/>
        <family val="2"/>
        <scheme val="minor"/>
      </rPr>
      <t>x</t>
    </r>
  </si>
  <si>
    <r>
      <t>Ф</t>
    </r>
    <r>
      <rPr>
        <sz val="8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M</t>
    </r>
    <r>
      <rPr>
        <sz val="8"/>
        <rFont val="Calibri"/>
        <family val="2"/>
        <scheme val="minor"/>
      </rPr>
      <t>px</t>
    </r>
  </si>
  <si>
    <r>
      <t xml:space="preserve">Look up </t>
    </r>
    <r>
      <rPr>
        <sz val="11"/>
        <rFont val="Calibri"/>
        <family val="2"/>
      </rPr>
      <t>ФvVn</t>
    </r>
  </si>
  <si>
    <r>
      <t xml:space="preserve">Max Permissable </t>
    </r>
    <r>
      <rPr>
        <sz val="11"/>
        <rFont val="Calibri"/>
        <family val="2"/>
      </rPr>
      <t>Δ</t>
    </r>
  </si>
  <si>
    <r>
      <t xml:space="preserve">PermissableΔ </t>
    </r>
    <r>
      <rPr>
        <sz val="11"/>
        <rFont val="Calibri"/>
        <family val="2"/>
      </rPr>
      <t xml:space="preserve">&gt; Actual </t>
    </r>
    <r>
      <rPr>
        <sz val="11"/>
        <rFont val="Calibri"/>
        <family val="2"/>
        <scheme val="minor"/>
      </rPr>
      <t>Δ</t>
    </r>
  </si>
  <si>
    <t>-2G1</t>
  </si>
  <si>
    <t>-2G2</t>
  </si>
  <si>
    <t>-2G3</t>
  </si>
  <si>
    <t>-2G7</t>
  </si>
  <si>
    <t>-2G8</t>
  </si>
  <si>
    <t>-2G19</t>
  </si>
  <si>
    <t>-2G20</t>
  </si>
  <si>
    <t>-2G21</t>
  </si>
  <si>
    <t>-2G23</t>
  </si>
  <si>
    <t>-2G24</t>
  </si>
  <si>
    <t>-2G25</t>
  </si>
  <si>
    <t>-2G26</t>
  </si>
  <si>
    <t>-2G27</t>
  </si>
  <si>
    <t>-2G28</t>
  </si>
  <si>
    <t>-1G1</t>
  </si>
  <si>
    <t>-1G2</t>
  </si>
  <si>
    <t>-1G3</t>
  </si>
  <si>
    <t>-1G4</t>
  </si>
  <si>
    <t>-1G5</t>
  </si>
  <si>
    <t>-1G6</t>
  </si>
  <si>
    <t>-1G7</t>
  </si>
  <si>
    <t>-1G8</t>
  </si>
  <si>
    <t>-1G19</t>
  </si>
  <si>
    <t>-1G20</t>
  </si>
  <si>
    <t>-1G21</t>
  </si>
  <si>
    <t>-1G23</t>
  </si>
  <si>
    <t>-1G24</t>
  </si>
  <si>
    <t>-1G25</t>
  </si>
  <si>
    <t>-1G26</t>
  </si>
  <si>
    <t>-1G27</t>
  </si>
  <si>
    <t>-1G28</t>
  </si>
  <si>
    <t>1G1</t>
  </si>
  <si>
    <t>1G2</t>
  </si>
  <si>
    <t>1G3</t>
  </si>
  <si>
    <t>1G4</t>
  </si>
  <si>
    <t>1G5</t>
  </si>
  <si>
    <t>1G6</t>
  </si>
  <si>
    <t>1G7</t>
  </si>
  <si>
    <t>1G8</t>
  </si>
  <si>
    <t>1G9</t>
  </si>
  <si>
    <t>1G10</t>
  </si>
  <si>
    <t>1G17</t>
  </si>
  <si>
    <t>1G18</t>
  </si>
  <si>
    <t>1G19</t>
  </si>
  <si>
    <t>1G20</t>
  </si>
  <si>
    <t>1G21</t>
  </si>
  <si>
    <t>1G23</t>
  </si>
  <si>
    <t>1G24</t>
  </si>
  <si>
    <t>1G25</t>
  </si>
  <si>
    <t>1G26</t>
  </si>
  <si>
    <t>1G27</t>
  </si>
  <si>
    <t>1G28</t>
  </si>
  <si>
    <t>1G57</t>
  </si>
  <si>
    <t>1G58</t>
  </si>
  <si>
    <t>1G59</t>
  </si>
  <si>
    <t>1G60</t>
  </si>
  <si>
    <t>1G61</t>
  </si>
  <si>
    <t>1G62</t>
  </si>
  <si>
    <t>1G63</t>
  </si>
  <si>
    <t>1G64</t>
  </si>
  <si>
    <t>1G65</t>
  </si>
  <si>
    <t>1G66</t>
  </si>
  <si>
    <t>2G1</t>
  </si>
  <si>
    <t>2G2</t>
  </si>
  <si>
    <t>2G3</t>
  </si>
  <si>
    <t>2G4</t>
  </si>
  <si>
    <t>2G5</t>
  </si>
  <si>
    <t>2G6</t>
  </si>
  <si>
    <t>2G7</t>
  </si>
  <si>
    <t>2G8</t>
  </si>
  <si>
    <t>2G9</t>
  </si>
  <si>
    <t>2G10</t>
  </si>
  <si>
    <t>2G17</t>
  </si>
  <si>
    <t>2G18</t>
  </si>
  <si>
    <t>2G19</t>
  </si>
  <si>
    <t>2G20</t>
  </si>
  <si>
    <t>2G21</t>
  </si>
  <si>
    <t>2G22</t>
  </si>
  <si>
    <t>2G23</t>
  </si>
  <si>
    <t>2G24</t>
  </si>
  <si>
    <t>2G25</t>
  </si>
  <si>
    <t>2G26</t>
  </si>
  <si>
    <t>2G27</t>
  </si>
  <si>
    <t>2G28</t>
  </si>
  <si>
    <t>2G36</t>
  </si>
  <si>
    <t>2G37</t>
  </si>
  <si>
    <t>2G38</t>
  </si>
  <si>
    <t>2G42</t>
  </si>
  <si>
    <t>2G46</t>
  </si>
  <si>
    <t>2G50</t>
  </si>
  <si>
    <t>2G54</t>
  </si>
  <si>
    <t>2G58</t>
  </si>
  <si>
    <t>2G60</t>
  </si>
  <si>
    <t>2G61</t>
  </si>
  <si>
    <t>3G1</t>
  </si>
  <si>
    <t>3G2</t>
  </si>
  <si>
    <t>3G3</t>
  </si>
  <si>
    <t>3G4</t>
  </si>
  <si>
    <t>3G5</t>
  </si>
  <si>
    <t>3G6</t>
  </si>
  <si>
    <t>3G7</t>
  </si>
  <si>
    <t>3G8</t>
  </si>
  <si>
    <t>3G9</t>
  </si>
  <si>
    <t>3G10</t>
  </si>
  <si>
    <t>3G11</t>
  </si>
  <si>
    <t>3G12</t>
  </si>
  <si>
    <t>3G13</t>
  </si>
  <si>
    <t>3G14</t>
  </si>
  <si>
    <t>3G15</t>
  </si>
  <si>
    <t>3G16</t>
  </si>
  <si>
    <t>3G17</t>
  </si>
  <si>
    <t>3G18</t>
  </si>
  <si>
    <t>3G19</t>
  </si>
  <si>
    <t>3G20</t>
  </si>
  <si>
    <t>3G21</t>
  </si>
  <si>
    <t>3G22</t>
  </si>
  <si>
    <t>3G23</t>
  </si>
  <si>
    <t>3G24</t>
  </si>
  <si>
    <t>3G25</t>
  </si>
  <si>
    <t>3G26</t>
  </si>
  <si>
    <t>3G27</t>
  </si>
  <si>
    <t>3G28</t>
  </si>
  <si>
    <t>1G110</t>
  </si>
  <si>
    <t>1G111</t>
  </si>
  <si>
    <t>1G112</t>
  </si>
  <si>
    <t>1G113</t>
  </si>
  <si>
    <t>1G114</t>
  </si>
  <si>
    <t>1G115</t>
  </si>
  <si>
    <t>1G116</t>
  </si>
  <si>
    <t>1G117</t>
  </si>
  <si>
    <t>1G118</t>
  </si>
  <si>
    <t>-1G84</t>
  </si>
  <si>
    <t>-1G85</t>
  </si>
  <si>
    <t>-1G86</t>
  </si>
  <si>
    <t>-1G87</t>
  </si>
  <si>
    <t>-1G88</t>
  </si>
  <si>
    <t>-1G89</t>
  </si>
  <si>
    <t>-1G90</t>
  </si>
  <si>
    <t>-1G91</t>
  </si>
  <si>
    <t>-1G92</t>
  </si>
  <si>
    <t>Sample</t>
  </si>
  <si>
    <t>Find max flexure (uniform + point loads)</t>
  </si>
  <si>
    <r>
      <t>W</t>
    </r>
    <r>
      <rPr>
        <sz val="8"/>
        <rFont val="Calibri"/>
        <family val="2"/>
        <scheme val="minor"/>
      </rPr>
      <t xml:space="preserve">u </t>
    </r>
    <r>
      <rPr>
        <sz val="11"/>
        <rFont val="Calibri"/>
        <family val="2"/>
        <scheme val="minor"/>
      </rPr>
      <t>(kips/ft) from beams</t>
    </r>
  </si>
  <si>
    <t>Girder Span (ft)</t>
  </si>
  <si>
    <t>Total Curtain Wall Area supported by girder (sf)</t>
  </si>
  <si>
    <t>Exterior Wall height (above girder) (ft)</t>
  </si>
  <si>
    <t>Brick units/sf (approx) running bond</t>
  </si>
  <si>
    <t>Approx Weight per unit bricks (2 3/4" x 4" x 8") lbs</t>
  </si>
  <si>
    <t>Total number of units in curtain wall</t>
  </si>
  <si>
    <t xml:space="preserve">Total Curtain Wall load on Girder (k/ft) </t>
  </si>
  <si>
    <t>-2G22B</t>
  </si>
  <si>
    <t>-2G22A</t>
  </si>
  <si>
    <t>Level -2</t>
  </si>
  <si>
    <t>-1G22A</t>
  </si>
  <si>
    <t>-1G22B</t>
  </si>
  <si>
    <t>1G22B</t>
  </si>
  <si>
    <t>1G22A</t>
  </si>
  <si>
    <t>Beams</t>
  </si>
  <si>
    <t>Columns</t>
  </si>
  <si>
    <t>Girder Size</t>
  </si>
  <si>
    <r>
      <t>ф</t>
    </r>
    <r>
      <rPr>
        <sz val="8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>M</t>
    </r>
    <r>
      <rPr>
        <sz val="8"/>
        <color rgb="FFFF0000"/>
        <rFont val="Calibri"/>
        <family val="2"/>
        <scheme val="minor"/>
      </rPr>
      <t>px</t>
    </r>
  </si>
  <si>
    <r>
      <t>ф</t>
    </r>
    <r>
      <rPr>
        <sz val="8"/>
        <color rgb="FFFF0000"/>
        <rFont val="Calibri"/>
        <family val="2"/>
      </rPr>
      <t>v</t>
    </r>
    <r>
      <rPr>
        <sz val="11"/>
        <color rgb="FFFF0000"/>
        <rFont val="Calibri"/>
        <family val="2"/>
      </rPr>
      <t>V</t>
    </r>
    <r>
      <rPr>
        <sz val="8"/>
        <color rgb="FFFF0000"/>
        <rFont val="Calibri"/>
        <family val="2"/>
      </rPr>
      <t>nx</t>
    </r>
  </si>
  <si>
    <t>24x62</t>
  </si>
  <si>
    <t>Zone 4 (ksf)</t>
  </si>
  <si>
    <t>Zone 5 (ksf)</t>
  </si>
  <si>
    <t>Stresses in Bottom Flange  Fw = &lt; 6Mw/tb^2</t>
  </si>
  <si>
    <t>YES</t>
  </si>
  <si>
    <t>Moment caused by wind  Mw = WL^2/10  (ft - kips)</t>
  </si>
  <si>
    <t>Flange width b  (ft)</t>
  </si>
  <si>
    <t>Flange thickness t (ft)</t>
  </si>
  <si>
    <t>Wind Load   = (0.4(Pd)h)/2    (k/f)</t>
  </si>
  <si>
    <t>Is Fy (max) + Fw &lt; 50 ksi</t>
  </si>
  <si>
    <t xml:space="preserve">Fy (max) + Fw </t>
  </si>
  <si>
    <t>Uniform Load (k/ft)</t>
  </si>
  <si>
    <t>1BAY26</t>
  </si>
  <si>
    <t>1BAY28</t>
  </si>
  <si>
    <t>1BAY30</t>
  </si>
  <si>
    <t>1BAY32</t>
  </si>
  <si>
    <t>1BAY34</t>
  </si>
  <si>
    <t>1BAY36</t>
  </si>
  <si>
    <t>Check Wind Load Effects  (NEGLIGIBLE)</t>
  </si>
  <si>
    <t>W24 x 62</t>
  </si>
  <si>
    <t>joint reactions (by combination)</t>
  </si>
  <si>
    <t>member section forces (by combination)</t>
  </si>
  <si>
    <t>member section stresses (by combination)</t>
  </si>
  <si>
    <t>member section deflections (by combination)</t>
  </si>
  <si>
    <t>label</t>
  </si>
  <si>
    <t>x(k)</t>
  </si>
  <si>
    <t>y(k)</t>
  </si>
  <si>
    <t>mz(k-ft)</t>
  </si>
  <si>
    <t>sec</t>
  </si>
  <si>
    <t>axial(k)</t>
  </si>
  <si>
    <t>shear(k)</t>
  </si>
  <si>
    <t>Moment(k-ft)</t>
  </si>
  <si>
    <t>Axial(ksi)</t>
  </si>
  <si>
    <t>shear(ksi)</t>
  </si>
  <si>
    <t>x(in.)</t>
  </si>
  <si>
    <t>y(in.)</t>
  </si>
  <si>
    <t>V</t>
  </si>
  <si>
    <t>M1</t>
  </si>
  <si>
    <t>PP</t>
  </si>
  <si>
    <t>Totals:</t>
  </si>
  <si>
    <t>M2</t>
  </si>
  <si>
    <t>COG (ft):</t>
  </si>
  <si>
    <t>X: 50</t>
  </si>
  <si>
    <t>Y: 4.967</t>
  </si>
  <si>
    <t>M3</t>
  </si>
  <si>
    <t>joint deflections (by combination)</t>
  </si>
  <si>
    <t>rotation(rad.)</t>
  </si>
  <si>
    <t>M4</t>
  </si>
  <si>
    <t>A</t>
  </si>
  <si>
    <t>B</t>
  </si>
  <si>
    <t>M5</t>
  </si>
  <si>
    <t>C</t>
  </si>
  <si>
    <t>M6</t>
  </si>
  <si>
    <t>E</t>
  </si>
  <si>
    <t>M7</t>
  </si>
  <si>
    <t>G</t>
  </si>
  <si>
    <t>M8</t>
  </si>
  <si>
    <t>I</t>
  </si>
  <si>
    <t>J</t>
  </si>
  <si>
    <t>M9</t>
  </si>
  <si>
    <t>K</t>
  </si>
  <si>
    <t>M10</t>
  </si>
  <si>
    <t>M</t>
  </si>
  <si>
    <t>N</t>
  </si>
  <si>
    <t>M11</t>
  </si>
  <si>
    <t>O</t>
  </si>
  <si>
    <t>P</t>
  </si>
  <si>
    <t>M12</t>
  </si>
  <si>
    <t>Q</t>
  </si>
  <si>
    <t>M13</t>
  </si>
  <si>
    <t>M14</t>
  </si>
  <si>
    <t>U</t>
  </si>
  <si>
    <t>M15</t>
  </si>
  <si>
    <t>X</t>
  </si>
  <si>
    <t>M16</t>
  </si>
  <si>
    <t>Y</t>
  </si>
  <si>
    <t>Z</t>
  </si>
  <si>
    <t>M17</t>
  </si>
  <si>
    <t>AA</t>
  </si>
  <si>
    <t>BB</t>
  </si>
  <si>
    <t>M18</t>
  </si>
  <si>
    <t>CC</t>
  </si>
  <si>
    <t>DD</t>
  </si>
  <si>
    <t>M19</t>
  </si>
  <si>
    <t>EE</t>
  </si>
  <si>
    <t>FF</t>
  </si>
  <si>
    <t>M20</t>
  </si>
  <si>
    <t>GG</t>
  </si>
  <si>
    <t>HH</t>
  </si>
  <si>
    <t>M21</t>
  </si>
  <si>
    <t>II</t>
  </si>
  <si>
    <t>JJ</t>
  </si>
  <si>
    <t>M22</t>
  </si>
  <si>
    <t>KK</t>
  </si>
  <si>
    <t>M23</t>
  </si>
  <si>
    <t>MM</t>
  </si>
  <si>
    <t>NN</t>
  </si>
  <si>
    <t>M24</t>
  </si>
  <si>
    <t>OO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</si>
  <si>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</si>
  <si>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</si>
  <si>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</si>
  <si>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</si>
  <si>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</si>
  <si>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</si>
  <si>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</si>
  <si>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</si>
  <si>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</si>
  <si>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</si>
  <si>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</si>
  <si>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</si>
  <si>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</si>
  <si>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</si>
  <si>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</si>
  <si>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</si>
  <si>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</si>
  <si>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</si>
  <si>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</si>
  <si>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</si>
  <si>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</si>
  <si>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</si>
  <si>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</si>
  <si>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</si>
  <si>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</si>
  <si>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</si>
  <si>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</si>
  <si>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</si>
  <si>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</si>
  <si>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</si>
  <si>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</si>
  <si>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</si>
  <si>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</si>
  <si>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</si>
  <si>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</si>
  <si>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</si>
  <si>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</si>
  <si>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</si>
  <si>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</si>
  <si>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</si>
  <si>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</si>
  <si>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</si>
  <si>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</si>
  <si>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</si>
  <si>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</si>
  <si>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</si>
  <si>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</si>
  <si>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</si>
  <si>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</si>
  <si>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</si>
  <si>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</si>
  <si>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</si>
  <si>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</si>
  <si>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</si>
  <si>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</si>
  <si>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</si>
  <si>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</si>
  <si>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Approx Weight per unit bricks (2 3/4" x 4" x 8") (lbs)</t>
  </si>
  <si>
    <t>Solve for Vu (kips)</t>
  </si>
  <si>
    <t>Use Wu Value (k/ft)</t>
  </si>
  <si>
    <t xml:space="preserve">Total Curtain Wall load on Girder (lb/ft) </t>
  </si>
  <si>
    <t>16x40</t>
  </si>
  <si>
    <t>-2G4</t>
  </si>
  <si>
    <t>14x34</t>
  </si>
  <si>
    <t>Use Beam Size</t>
  </si>
  <si>
    <t>W14x34</t>
  </si>
  <si>
    <r>
      <t>Ф</t>
    </r>
    <r>
      <rPr>
        <sz val="8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>M</t>
    </r>
    <r>
      <rPr>
        <sz val="8"/>
        <color rgb="FFFF0000"/>
        <rFont val="Calibri"/>
        <family val="2"/>
        <scheme val="minor"/>
      </rPr>
      <t>px</t>
    </r>
  </si>
  <si>
    <t>12x22</t>
  </si>
  <si>
    <t>18x40</t>
  </si>
  <si>
    <t>12X22</t>
  </si>
  <si>
    <t>W10x12 failed wind</t>
  </si>
  <si>
    <t>16x50</t>
  </si>
  <si>
    <t>W16x50</t>
  </si>
  <si>
    <t>16x36</t>
  </si>
  <si>
    <t>W16x36</t>
  </si>
  <si>
    <t>14x74</t>
  </si>
  <si>
    <t>W14x74</t>
  </si>
  <si>
    <t>14x22</t>
  </si>
  <si>
    <r>
      <t xml:space="preserve">Look up </t>
    </r>
    <r>
      <rPr>
        <sz val="11"/>
        <color rgb="FFFF0000"/>
        <rFont val="Calibri"/>
        <family val="2"/>
      </rPr>
      <t>ФvVn (KIPS)</t>
    </r>
  </si>
  <si>
    <t>24X68</t>
  </si>
  <si>
    <t>W24X68</t>
  </si>
  <si>
    <t>W12X22</t>
  </si>
  <si>
    <t>24X76</t>
  </si>
  <si>
    <t>16X26</t>
  </si>
  <si>
    <t>W16X26</t>
  </si>
  <si>
    <t>18X35</t>
  </si>
  <si>
    <t>W18X35</t>
  </si>
  <si>
    <t>3G32</t>
  </si>
  <si>
    <t>21X166</t>
  </si>
  <si>
    <t>W21x166</t>
  </si>
  <si>
    <t>24x55</t>
  </si>
  <si>
    <t>W24X55</t>
  </si>
  <si>
    <t>14X22</t>
  </si>
  <si>
    <t>Level 2</t>
  </si>
  <si>
    <t>Find max flexure (uniform loads)</t>
  </si>
  <si>
    <t>check deflection</t>
  </si>
  <si>
    <t>W18X40</t>
  </si>
  <si>
    <t>24X103</t>
  </si>
  <si>
    <t>W24 x 103</t>
  </si>
  <si>
    <t>Int. Girders</t>
  </si>
  <si>
    <t>Ext. Girders</t>
  </si>
  <si>
    <t>sample</t>
  </si>
  <si>
    <t>Pu</t>
  </si>
  <si>
    <t>Assumed KL/r</t>
  </si>
  <si>
    <t>Area req'd</t>
  </si>
  <si>
    <t>Cross Section Area</t>
  </si>
  <si>
    <t>rx</t>
  </si>
  <si>
    <t>ry</t>
  </si>
  <si>
    <t>(KL/r)y</t>
  </si>
  <si>
    <t>фcPn</t>
  </si>
  <si>
    <r>
      <t>ф</t>
    </r>
    <r>
      <rPr>
        <sz val="8"/>
        <color rgb="FFFF0000"/>
        <rFont val="Calibri"/>
        <family val="2"/>
        <scheme val="minor"/>
      </rPr>
      <t>c</t>
    </r>
    <r>
      <rPr>
        <sz val="11"/>
        <color rgb="FFFF0000"/>
        <rFont val="Calibri"/>
        <family val="2"/>
        <scheme val="minor"/>
      </rPr>
      <t>Fcr</t>
    </r>
  </si>
  <si>
    <t>W8x35</t>
  </si>
  <si>
    <t>Check Compression (1=ok, 0=increase column size)</t>
  </si>
  <si>
    <r>
      <t>Assumed ф</t>
    </r>
    <r>
      <rPr>
        <sz val="8"/>
        <color rgb="FFFF0000"/>
        <rFont val="Calibri"/>
        <family val="2"/>
        <scheme val="minor"/>
      </rPr>
      <t>c</t>
    </r>
    <r>
      <rPr>
        <sz val="11"/>
        <color rgb="FFFF0000"/>
        <rFont val="Calibri"/>
        <family val="2"/>
        <scheme val="minor"/>
      </rPr>
      <t>Fcr</t>
    </r>
  </si>
  <si>
    <t>Upper Floors - Top Section</t>
  </si>
  <si>
    <t>W14x53</t>
  </si>
  <si>
    <t>N/A</t>
  </si>
  <si>
    <t>W14x82</t>
  </si>
  <si>
    <t>W10x45</t>
  </si>
  <si>
    <t>Lower Section</t>
  </si>
  <si>
    <t>W16x89</t>
  </si>
  <si>
    <t>W16x77</t>
  </si>
  <si>
    <t>W14x61</t>
  </si>
  <si>
    <t>W12x40</t>
  </si>
  <si>
    <t>W10x33</t>
  </si>
  <si>
    <t>W8x21</t>
  </si>
  <si>
    <t>W8x24</t>
  </si>
  <si>
    <t>Main Floor</t>
  </si>
  <si>
    <t>Interior</t>
  </si>
  <si>
    <t>Exterior</t>
  </si>
  <si>
    <t>Center</t>
  </si>
  <si>
    <t>Lounge</t>
  </si>
  <si>
    <t>Lobby - Top Section</t>
  </si>
  <si>
    <t>Lobby - Bottom Section</t>
  </si>
  <si>
    <t>W5x16</t>
  </si>
  <si>
    <t>W8x28</t>
  </si>
  <si>
    <t>W10x60</t>
  </si>
  <si>
    <t>W10x54</t>
  </si>
  <si>
    <t>W12x53</t>
  </si>
  <si>
    <t>W10x39</t>
  </si>
  <si>
    <t>W8x18</t>
  </si>
  <si>
    <t>W10x77</t>
  </si>
  <si>
    <t>W10x88</t>
  </si>
  <si>
    <t>W24x131</t>
  </si>
  <si>
    <t>2G11</t>
  </si>
  <si>
    <t>2G13</t>
  </si>
  <si>
    <t>2G14</t>
  </si>
  <si>
    <t>2G15</t>
  </si>
  <si>
    <t>2G16</t>
  </si>
  <si>
    <t>2G12</t>
  </si>
  <si>
    <t>W14X68</t>
  </si>
  <si>
    <t>W14x68</t>
  </si>
  <si>
    <t>W18x97</t>
  </si>
  <si>
    <t>W21x111</t>
  </si>
  <si>
    <t>W18x86</t>
  </si>
  <si>
    <t>W18x106</t>
  </si>
  <si>
    <t>W8x15</t>
  </si>
  <si>
    <t>W10x26</t>
  </si>
  <si>
    <t>W10x49</t>
  </si>
  <si>
    <t>W10x68</t>
  </si>
  <si>
    <t>w24x162</t>
  </si>
  <si>
    <t>W24x103</t>
  </si>
  <si>
    <t>Upper Floors - Bottom Section</t>
  </si>
  <si>
    <t>W21X50</t>
  </si>
  <si>
    <t>Change to:</t>
  </si>
  <si>
    <t>W21x62</t>
  </si>
  <si>
    <t>Wt of Beam</t>
  </si>
  <si>
    <t>Size</t>
  </si>
  <si>
    <t>Wt</t>
  </si>
  <si>
    <t>Quantity</t>
  </si>
  <si>
    <t>Length</t>
  </si>
  <si>
    <t>Lobby-Top Section</t>
  </si>
  <si>
    <t>Lobby-Bottom Sect.</t>
  </si>
  <si>
    <t>Upper Floor-Top Sect.</t>
  </si>
  <si>
    <t>Upper Floor-Bottom Sect.</t>
  </si>
  <si>
    <t>lbs of Steel</t>
  </si>
  <si>
    <t>lbs of steel</t>
  </si>
  <si>
    <t>Total (lbs) =</t>
  </si>
  <si>
    <t>Total (tons)=</t>
  </si>
  <si>
    <t>Total (lbs)</t>
  </si>
  <si>
    <t>Total (tons)</t>
  </si>
  <si>
    <t>Tons of Steel</t>
  </si>
  <si>
    <t>Beams/Girders</t>
  </si>
  <si>
    <t>Total</t>
  </si>
  <si>
    <t>Total # needed</t>
  </si>
  <si>
    <t>Beams &amp; Girders</t>
  </si>
  <si>
    <t xml:space="preserve"> Beam Size &amp; Span Length</t>
  </si>
  <si>
    <t>Column Size &amp; Span Length</t>
  </si>
  <si>
    <t>Trusses</t>
  </si>
  <si>
    <t>Roof Truss</t>
  </si>
  <si>
    <t>Pipe 8x</t>
  </si>
  <si>
    <t>Pool Truss</t>
  </si>
  <si>
    <t>Total weight</t>
  </si>
  <si>
    <t>Weight (per lin. Ft.)</t>
  </si>
  <si>
    <t>Total Weight-lbs</t>
  </si>
  <si>
    <t>Total Weight-tons</t>
  </si>
  <si>
    <t>Member Size and Span</t>
  </si>
  <si>
    <t>East Wall</t>
  </si>
  <si>
    <t>#/foot</t>
  </si>
  <si>
    <t>total feet</t>
  </si>
  <si>
    <t>Ld</t>
  </si>
  <si>
    <t>LF</t>
  </si>
  <si>
    <t>Bar</t>
  </si>
  <si>
    <t>lbs</t>
  </si>
  <si>
    <t>Rebar for wall</t>
  </si>
  <si>
    <t>#3</t>
  </si>
  <si>
    <t>vertical reinf</t>
  </si>
  <si>
    <t>#9</t>
  </si>
  <si>
    <t>#4</t>
  </si>
  <si>
    <t>#5</t>
  </si>
  <si>
    <t>#6</t>
  </si>
  <si>
    <t>horiz</t>
  </si>
  <si>
    <t>#7</t>
  </si>
  <si>
    <t>vert.</t>
  </si>
  <si>
    <t>Total Lf</t>
  </si>
  <si>
    <t>Rebar for footing</t>
  </si>
  <si>
    <t>heel</t>
  </si>
  <si>
    <t>#9 bars</t>
  </si>
  <si>
    <t>toe</t>
  </si>
  <si>
    <t>Deep End Wall</t>
  </si>
  <si>
    <t>w/ sloped</t>
  </si>
  <si>
    <t>Rebar for deep end wall</t>
  </si>
  <si>
    <t>Vertical</t>
  </si>
  <si>
    <t>vert</t>
  </si>
  <si>
    <t>For footing</t>
  </si>
  <si>
    <t>Shallow</t>
  </si>
  <si>
    <t>Rebar for footings</t>
  </si>
  <si>
    <t>14 # 9 bars for 9'x9'x3' footing</t>
  </si>
  <si>
    <t>16 # 10 bars for 13'x13'x3' footing</t>
  </si>
  <si>
    <t>21 # 11 bars for 15'x15'x4' footing</t>
  </si>
  <si>
    <t>quantity</t>
  </si>
  <si>
    <t>Lin. Ft.</t>
  </si>
  <si>
    <t>Total LF of Bars</t>
  </si>
  <si>
    <t xml:space="preserve"> # of bars</t>
  </si>
  <si>
    <t>Total # of Bars</t>
  </si>
  <si>
    <t>Total # of bars (pool &amp; retaining wall)</t>
  </si>
  <si>
    <t>Total # of bars (footings)</t>
  </si>
  <si>
    <t>Total Cost</t>
  </si>
  <si>
    <t>Steel (lbs)</t>
  </si>
  <si>
    <t>Cost (per pound) with Fab.</t>
  </si>
  <si>
    <t>Concrete</t>
  </si>
  <si>
    <t>Cost (per cubic yard) with Fab.</t>
  </si>
  <si>
    <t>Cost Per Bar with Fab.</t>
  </si>
  <si>
    <t>Rebar (Each)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</si>
</sst>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1" fillId="4" borderId="0" applyNumberFormat="0" applyBorder="0" applyAlignment="0" applyProtection="0"/>
  </cellStyleXfs>
  <cellXfs count="45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3" fillId="0" borderId="0" xfId="0" applyFont="1"/>
    <xf numFmtId="0" fontId="5" fillId="0" borderId="0" xfId="0" applyFont="1"/>
    <xf numFmtId="0" fontId="0" fillId="0" borderId="4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4" xfId="0" quotePrefix="1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2" fontId="0" fillId="0" borderId="8" xfId="0" quotePrefix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Fill="1"/>
    <xf numFmtId="0" fontId="0" fillId="0" borderId="0" xfId="0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 applyAlignment="1"/>
    <xf numFmtId="0" fontId="1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1" applyFill="1" applyBorder="1" applyAlignment="1">
      <alignment horizontal="center"/>
    </xf>
    <xf numFmtId="0" fontId="7" fillId="0" borderId="0" xfId="2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2" applyFill="1" applyBorder="1"/>
    <xf numFmtId="0" fontId="1" fillId="0" borderId="6" xfId="0" quotePrefix="1" applyFont="1" applyFill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0" xfId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/>
    <xf numFmtId="0" fontId="1" fillId="0" borderId="1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quotePrefix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" fontId="10" fillId="0" borderId="8" xfId="2" applyNumberFormat="1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3" fontId="10" fillId="0" borderId="4" xfId="2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center"/>
    </xf>
    <xf numFmtId="0" fontId="8" fillId="0" borderId="6" xfId="2" quotePrefix="1" applyFont="1" applyFill="1" applyBorder="1" applyAlignment="1">
      <alignment horizontal="center"/>
    </xf>
    <xf numFmtId="0" fontId="8" fillId="0" borderId="6" xfId="3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0" fillId="0" borderId="4" xfId="0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0" fillId="0" borderId="4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5" xfId="3" quotePrefix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6" xfId="2" quotePrefix="1" applyFont="1" applyFill="1" applyBorder="1" applyAlignment="1">
      <alignment horizontal="center"/>
    </xf>
    <xf numFmtId="0" fontId="10" fillId="0" borderId="6" xfId="0" quotePrefix="1" applyFont="1" applyFill="1" applyBorder="1" applyAlignment="1">
      <alignment horizontal="center"/>
    </xf>
    <xf numFmtId="2" fontId="10" fillId="0" borderId="0" xfId="2" quotePrefix="1" applyNumberFormat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4" fillId="0" borderId="0" xfId="0" applyFont="1"/>
    <xf numFmtId="0" fontId="10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2" fontId="10" fillId="0" borderId="0" xfId="0" applyNumberFormat="1" applyFo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0" borderId="33" xfId="0" applyFont="1" applyBorder="1"/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3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1" xfId="0" applyFont="1" applyBorder="1"/>
    <xf numFmtId="0" fontId="5" fillId="0" borderId="22" xfId="0" applyFont="1" applyBorder="1"/>
    <xf numFmtId="0" fontId="5" fillId="0" borderId="33" xfId="0" applyFont="1" applyBorder="1"/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6" xfId="0" applyFont="1" applyBorder="1"/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Alignment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31" xfId="0" applyFont="1" applyBorder="1"/>
    <xf numFmtId="0" fontId="10" fillId="0" borderId="29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0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0" fillId="0" borderId="27" xfId="0" applyBorder="1"/>
    <xf numFmtId="0" fontId="0" fillId="0" borderId="1" xfId="0" applyBorder="1"/>
    <xf numFmtId="0" fontId="0" fillId="0" borderId="2" xfId="0" applyBorder="1"/>
    <xf numFmtId="0" fontId="0" fillId="0" borderId="14" xfId="0" applyBorder="1"/>
    <xf numFmtId="0" fontId="0" fillId="0" borderId="7" xfId="0" applyBorder="1"/>
    <xf numFmtId="2" fontId="0" fillId="0" borderId="0" xfId="0" applyNumberFormat="1" applyBorder="1"/>
    <xf numFmtId="2" fontId="0" fillId="0" borderId="10" xfId="0" applyNumberFormat="1" applyBorder="1"/>
    <xf numFmtId="0" fontId="0" fillId="0" borderId="12" xfId="0" applyBorder="1"/>
    <xf numFmtId="0" fontId="0" fillId="0" borderId="9" xfId="0" applyFill="1" applyBorder="1"/>
    <xf numFmtId="0" fontId="0" fillId="0" borderId="11" xfId="0" applyBorder="1"/>
    <xf numFmtId="0" fontId="0" fillId="0" borderId="3" xfId="0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29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0" fontId="1" fillId="0" borderId="1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7" xfId="0" quotePrefix="1" applyFont="1" applyBorder="1" applyAlignment="1">
      <alignment horizontal="center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4" xfId="1" applyFont="1" applyFill="1" applyBorder="1"/>
    <xf numFmtId="0" fontId="10" fillId="0" borderId="0" xfId="1" applyFont="1" applyFill="1" applyBorder="1"/>
    <xf numFmtId="3" fontId="10" fillId="0" borderId="4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8" fillId="0" borderId="5" xfId="1" quotePrefix="1" applyFont="1" applyFill="1" applyBorder="1" applyAlignment="1">
      <alignment horizontal="center"/>
    </xf>
    <xf numFmtId="0" fontId="8" fillId="0" borderId="6" xfId="1" quotePrefix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4"/>
  <sheetViews>
    <sheetView tabSelected="1" zoomScale="70" zoomScaleNormal="70" workbookViewId="0">
      <pane xSplit="1" topLeftCell="B1" activePane="topRight" state="frozen"/>
      <selection activeCell="A7" sqref="A7"/>
      <selection pane="topRight" activeCell="D34" sqref="D34"/>
    </sheetView>
  </sheetViews>
  <sheetFormatPr defaultRowHeight="15"/>
  <cols>
    <col min="1" max="1" width="32.42578125" customWidth="1"/>
    <col min="2" max="2" width="13" style="22" customWidth="1"/>
    <col min="3" max="3" width="11" style="22" customWidth="1"/>
    <col min="4" max="4" width="11.85546875" style="22" customWidth="1"/>
    <col min="5" max="5" width="12.42578125" style="22" bestFit="1" customWidth="1"/>
    <col min="6" max="9" width="13.5703125" style="22" customWidth="1"/>
    <col min="10" max="11" width="11.140625" style="22" customWidth="1"/>
    <col min="12" max="13" width="11" style="22" customWidth="1"/>
    <col min="14" max="24" width="13.5703125" style="22" customWidth="1"/>
    <col min="25" max="25" width="12.140625" style="22" customWidth="1"/>
    <col min="26" max="30" width="13.42578125" style="22" customWidth="1"/>
    <col min="31" max="41" width="11.42578125" style="22" customWidth="1"/>
    <col min="42" max="101" width="13.5703125" style="22" customWidth="1"/>
    <col min="102" max="122" width="13.85546875" style="22" customWidth="1"/>
    <col min="123" max="137" width="14" style="22" customWidth="1"/>
    <col min="138" max="139" width="14" customWidth="1"/>
    <col min="140" max="168" width="13.5703125" customWidth="1"/>
    <col min="169" max="171" width="13.5703125" style="23" customWidth="1"/>
    <col min="172" max="254" width="13.5703125" customWidth="1"/>
  </cols>
  <sheetData>
    <row r="1" spans="1:254">
      <c r="A1" t="s">
        <v>8</v>
      </c>
      <c r="B1" s="22">
        <v>50</v>
      </c>
      <c r="C1" s="22" t="s">
        <v>10</v>
      </c>
      <c r="D1" s="22" t="s">
        <v>13</v>
      </c>
      <c r="F1" s="22">
        <v>35</v>
      </c>
      <c r="G1" s="22" t="s">
        <v>28</v>
      </c>
      <c r="H1" s="22" t="s">
        <v>29</v>
      </c>
    </row>
    <row r="2" spans="1:254">
      <c r="A2" t="s">
        <v>20</v>
      </c>
      <c r="B2" s="22">
        <v>150</v>
      </c>
      <c r="C2" s="22" t="s">
        <v>21</v>
      </c>
      <c r="D2" s="22" t="s">
        <v>14</v>
      </c>
      <c r="E2" s="22" t="s">
        <v>30</v>
      </c>
      <c r="F2" s="22">
        <f>(B6/12)*B2*B5</f>
        <v>312.5</v>
      </c>
      <c r="G2" s="22" t="s">
        <v>28</v>
      </c>
    </row>
    <row r="3" spans="1:254">
      <c r="A3" t="s">
        <v>39</v>
      </c>
      <c r="B3" s="22">
        <v>25</v>
      </c>
      <c r="C3" s="22" t="s">
        <v>11</v>
      </c>
      <c r="D3" s="22" t="s">
        <v>15</v>
      </c>
      <c r="E3" s="22" t="s">
        <v>31</v>
      </c>
      <c r="F3" s="22">
        <f>F2+F1</f>
        <v>347.5</v>
      </c>
      <c r="G3" s="22" t="s">
        <v>28</v>
      </c>
    </row>
    <row r="4" spans="1:254">
      <c r="A4" t="s">
        <v>22</v>
      </c>
      <c r="B4" s="22">
        <v>100</v>
      </c>
      <c r="C4" s="22" t="s">
        <v>23</v>
      </c>
      <c r="D4" s="22" t="s">
        <v>16</v>
      </c>
      <c r="E4" s="22" t="s">
        <v>32</v>
      </c>
      <c r="F4" s="22">
        <f>B5*B4</f>
        <v>500</v>
      </c>
      <c r="G4" s="22" t="s">
        <v>28</v>
      </c>
    </row>
    <row r="5" spans="1:254">
      <c r="A5" t="s">
        <v>24</v>
      </c>
      <c r="B5" s="22">
        <v>5</v>
      </c>
      <c r="C5" s="22" t="s">
        <v>25</v>
      </c>
      <c r="D5" s="22" t="s">
        <v>17</v>
      </c>
      <c r="E5" s="22" t="s">
        <v>33</v>
      </c>
      <c r="F5" s="17">
        <f>((1.2*F3)+(1.6*F4))/1000</f>
        <v>1.2170000000000001</v>
      </c>
      <c r="G5" s="22" t="s">
        <v>34</v>
      </c>
      <c r="H5" s="22" t="s">
        <v>12</v>
      </c>
    </row>
    <row r="6" spans="1:254">
      <c r="A6" t="s">
        <v>26</v>
      </c>
      <c r="B6" s="22">
        <v>5</v>
      </c>
      <c r="C6" s="22" t="s">
        <v>27</v>
      </c>
      <c r="D6" s="22" t="s">
        <v>18</v>
      </c>
      <c r="E6" s="22" t="s">
        <v>35</v>
      </c>
      <c r="F6" s="22">
        <f>F5*B3^2/8</f>
        <v>95.078125</v>
      </c>
      <c r="G6" s="22" t="s">
        <v>36</v>
      </c>
    </row>
    <row r="7" spans="1:254">
      <c r="D7" s="22" t="s">
        <v>19</v>
      </c>
      <c r="E7" s="22" t="s">
        <v>37</v>
      </c>
      <c r="F7" s="22">
        <v>97.5</v>
      </c>
      <c r="G7" s="22" t="s">
        <v>36</v>
      </c>
      <c r="H7" s="22" t="s">
        <v>38</v>
      </c>
    </row>
    <row r="9" spans="1:254" ht="15.75" thickBot="1"/>
    <row r="10" spans="1:254" ht="15.75" thickBot="1">
      <c r="B10" s="403" t="s">
        <v>80</v>
      </c>
      <c r="C10" s="404"/>
      <c r="D10" s="404"/>
      <c r="E10" s="405"/>
      <c r="F10" s="403" t="s">
        <v>868</v>
      </c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5"/>
      <c r="AP10" s="403" t="s">
        <v>166</v>
      </c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  <c r="EC10" s="404"/>
      <c r="ED10" s="404"/>
      <c r="EE10" s="404"/>
      <c r="EF10" s="404"/>
      <c r="EG10" s="404"/>
      <c r="EH10" s="404"/>
      <c r="EI10" s="404"/>
      <c r="EJ10" s="404"/>
      <c r="EK10" s="404"/>
      <c r="EL10" s="404"/>
      <c r="EM10" s="404"/>
      <c r="EN10" s="404"/>
      <c r="EO10" s="404"/>
      <c r="EP10" s="404"/>
      <c r="EQ10" s="404"/>
      <c r="ER10" s="404"/>
      <c r="ES10" s="404"/>
      <c r="ET10" s="404"/>
      <c r="EU10" s="404"/>
      <c r="EV10" s="405"/>
      <c r="EW10" s="403" t="s">
        <v>174</v>
      </c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  <c r="FL10" s="404"/>
      <c r="FM10" s="404"/>
      <c r="FN10" s="404"/>
      <c r="FO10" s="404"/>
      <c r="FP10" s="404"/>
      <c r="FQ10" s="404"/>
      <c r="FR10" s="404"/>
      <c r="FS10" s="404"/>
      <c r="FT10" s="404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04"/>
      <c r="GV10" s="404"/>
      <c r="GW10" s="404"/>
      <c r="GX10" s="404"/>
      <c r="GY10" s="404"/>
      <c r="GZ10" s="404"/>
      <c r="HA10" s="404"/>
      <c r="HB10" s="404"/>
      <c r="HC10" s="404"/>
      <c r="HD10" s="404"/>
      <c r="HE10" s="404"/>
      <c r="HF10" s="404"/>
      <c r="HG10" s="404"/>
      <c r="HH10" s="404"/>
      <c r="HI10" s="404"/>
      <c r="HJ10" s="404"/>
      <c r="HK10" s="404"/>
      <c r="HL10" s="404"/>
      <c r="HM10" s="404"/>
      <c r="HN10" s="404"/>
      <c r="HO10" s="404"/>
      <c r="HP10" s="404"/>
      <c r="HQ10" s="404"/>
      <c r="HR10" s="404"/>
      <c r="HS10" s="404"/>
      <c r="HT10" s="404"/>
      <c r="HU10" s="404"/>
      <c r="HV10" s="404"/>
      <c r="HW10" s="405"/>
      <c r="HX10" s="403" t="s">
        <v>666</v>
      </c>
      <c r="HY10" s="404"/>
      <c r="HZ10" s="404"/>
      <c r="IA10" s="404"/>
      <c r="IB10" s="404"/>
      <c r="IC10" s="404"/>
      <c r="ID10" s="404"/>
      <c r="IE10" s="404"/>
      <c r="IF10" s="404"/>
      <c r="IG10" s="404"/>
      <c r="IH10" s="404"/>
      <c r="II10" s="404"/>
      <c r="IJ10" s="404"/>
      <c r="IK10" s="404"/>
      <c r="IL10" s="404"/>
      <c r="IM10" s="404"/>
      <c r="IN10" s="404"/>
      <c r="IO10" s="404"/>
      <c r="IP10" s="404"/>
      <c r="IQ10" s="404"/>
      <c r="IR10" s="404"/>
      <c r="IS10" s="404"/>
      <c r="IT10" s="405"/>
    </row>
    <row r="11" spans="1:254">
      <c r="A11" s="56"/>
      <c r="B11" s="29" t="s">
        <v>76</v>
      </c>
      <c r="C11" s="20" t="s">
        <v>77</v>
      </c>
      <c r="D11" s="20" t="s">
        <v>78</v>
      </c>
      <c r="E11" s="20" t="s">
        <v>79</v>
      </c>
      <c r="F11" s="29" t="s">
        <v>82</v>
      </c>
      <c r="G11" s="20" t="s">
        <v>83</v>
      </c>
      <c r="H11" s="20" t="s">
        <v>84</v>
      </c>
      <c r="I11" s="163" t="s">
        <v>85</v>
      </c>
      <c r="J11" s="406" t="s">
        <v>86</v>
      </c>
      <c r="K11" s="406"/>
      <c r="L11" s="406"/>
      <c r="M11" s="20" t="s">
        <v>88</v>
      </c>
      <c r="N11" s="406" t="s">
        <v>89</v>
      </c>
      <c r="O11" s="406"/>
      <c r="P11" s="406"/>
      <c r="Q11" s="406"/>
      <c r="R11" s="406"/>
      <c r="S11" s="20" t="s">
        <v>90</v>
      </c>
      <c r="T11" s="406" t="s">
        <v>91</v>
      </c>
      <c r="U11" s="406"/>
      <c r="V11" s="406"/>
      <c r="W11" s="406"/>
      <c r="X11" s="406"/>
      <c r="Y11" s="20" t="s">
        <v>92</v>
      </c>
      <c r="Z11" s="406" t="s">
        <v>93</v>
      </c>
      <c r="AA11" s="406"/>
      <c r="AB11" s="406"/>
      <c r="AC11" s="406"/>
      <c r="AD11" s="406"/>
      <c r="AE11" s="20" t="s">
        <v>94</v>
      </c>
      <c r="AF11" s="406" t="s">
        <v>95</v>
      </c>
      <c r="AG11" s="406"/>
      <c r="AH11" s="406"/>
      <c r="AI11" s="406"/>
      <c r="AJ11" s="406"/>
      <c r="AK11" s="20" t="s">
        <v>96</v>
      </c>
      <c r="AL11" s="406" t="s">
        <v>97</v>
      </c>
      <c r="AM11" s="406"/>
      <c r="AN11" s="406"/>
      <c r="AO11" s="20" t="s">
        <v>98</v>
      </c>
      <c r="AP11" s="29" t="s">
        <v>150</v>
      </c>
      <c r="AQ11" s="20" t="s">
        <v>151</v>
      </c>
      <c r="AR11" s="20" t="s">
        <v>152</v>
      </c>
      <c r="AS11" s="20" t="s">
        <v>153</v>
      </c>
      <c r="AT11" s="20" t="s">
        <v>154</v>
      </c>
      <c r="AU11" s="20" t="s">
        <v>155</v>
      </c>
      <c r="AV11" s="20" t="s">
        <v>156</v>
      </c>
      <c r="AW11" s="20" t="s">
        <v>157</v>
      </c>
      <c r="AX11" s="20" t="s">
        <v>158</v>
      </c>
      <c r="AY11" s="20" t="s">
        <v>159</v>
      </c>
      <c r="AZ11" s="20" t="s">
        <v>160</v>
      </c>
      <c r="BA11" s="20" t="s">
        <v>161</v>
      </c>
      <c r="BB11" s="20" t="s">
        <v>162</v>
      </c>
      <c r="BC11" s="20" t="s">
        <v>163</v>
      </c>
      <c r="BD11" s="20" t="s">
        <v>164</v>
      </c>
      <c r="BE11" s="20" t="s">
        <v>165</v>
      </c>
      <c r="BF11" s="82" t="s">
        <v>411</v>
      </c>
      <c r="BG11" s="82"/>
      <c r="BH11" s="82"/>
      <c r="BI11" s="82" t="s">
        <v>412</v>
      </c>
      <c r="BJ11" s="82"/>
      <c r="BK11" s="82"/>
      <c r="BL11" s="82"/>
      <c r="BM11" s="82" t="s">
        <v>413</v>
      </c>
      <c r="BN11" s="82"/>
      <c r="BO11" s="82"/>
      <c r="BP11" s="82" t="s">
        <v>414</v>
      </c>
      <c r="BQ11" s="82"/>
      <c r="BR11" s="82"/>
      <c r="BS11" s="82"/>
      <c r="BT11" s="82" t="s">
        <v>415</v>
      </c>
      <c r="BU11" s="82"/>
      <c r="BV11" s="82"/>
      <c r="BW11" s="82" t="s">
        <v>416</v>
      </c>
      <c r="BX11" s="82"/>
      <c r="BY11" s="82"/>
      <c r="BZ11" s="82"/>
      <c r="CA11" s="82" t="s">
        <v>417</v>
      </c>
      <c r="CB11" s="82"/>
      <c r="CC11" s="82"/>
      <c r="CD11" s="82" t="s">
        <v>418</v>
      </c>
      <c r="CE11" s="82"/>
      <c r="CF11" s="82"/>
      <c r="CG11" s="82"/>
      <c r="CH11" s="82" t="s">
        <v>419</v>
      </c>
      <c r="CI11" s="82"/>
      <c r="CJ11" s="82"/>
      <c r="CK11" s="82" t="s">
        <v>420</v>
      </c>
      <c r="CL11" s="82"/>
      <c r="CM11" s="82"/>
      <c r="CN11" s="82"/>
      <c r="CO11" s="82" t="s">
        <v>421</v>
      </c>
      <c r="CP11" s="82"/>
      <c r="CQ11" s="82"/>
      <c r="CR11" s="82" t="s">
        <v>422</v>
      </c>
      <c r="CS11" s="82"/>
      <c r="CT11" s="82"/>
      <c r="CU11" s="82"/>
      <c r="CV11" s="82" t="s">
        <v>423</v>
      </c>
      <c r="CW11" s="82"/>
      <c r="CX11" s="82"/>
      <c r="CY11" s="82" t="s">
        <v>424</v>
      </c>
      <c r="CZ11" s="82"/>
      <c r="DA11" s="82"/>
      <c r="DB11" s="82"/>
      <c r="DC11" s="82" t="s">
        <v>425</v>
      </c>
      <c r="DD11" s="82"/>
      <c r="DE11" s="82"/>
      <c r="DF11" s="82" t="s">
        <v>426</v>
      </c>
      <c r="DG11" s="82"/>
      <c r="DH11" s="82"/>
      <c r="DI11" s="82"/>
      <c r="DJ11" s="82" t="s">
        <v>427</v>
      </c>
      <c r="DK11" s="82"/>
      <c r="DL11" s="82"/>
      <c r="DM11" s="82" t="s">
        <v>428</v>
      </c>
      <c r="DN11" s="82"/>
      <c r="DO11" s="82"/>
      <c r="DP11" s="82"/>
      <c r="DQ11" s="406" t="s">
        <v>168</v>
      </c>
      <c r="DR11" s="406"/>
      <c r="DS11" s="406"/>
      <c r="DT11" s="20" t="s">
        <v>110</v>
      </c>
      <c r="DU11" s="406" t="s">
        <v>169</v>
      </c>
      <c r="DV11" s="406"/>
      <c r="DW11" s="406"/>
      <c r="DX11" s="406"/>
      <c r="DY11" s="406"/>
      <c r="DZ11" s="20" t="s">
        <v>104</v>
      </c>
      <c r="EA11" s="406" t="s">
        <v>170</v>
      </c>
      <c r="EB11" s="406"/>
      <c r="EC11" s="406"/>
      <c r="ED11" s="406"/>
      <c r="EE11" s="406"/>
      <c r="EF11" s="20" t="s">
        <v>105</v>
      </c>
      <c r="EG11" s="406" t="s">
        <v>171</v>
      </c>
      <c r="EH11" s="406"/>
      <c r="EI11" s="406"/>
      <c r="EJ11" s="406"/>
      <c r="EK11" s="406"/>
      <c r="EL11" s="20" t="s">
        <v>106</v>
      </c>
      <c r="EM11" s="406" t="s">
        <v>172</v>
      </c>
      <c r="EN11" s="406"/>
      <c r="EO11" s="406"/>
      <c r="EP11" s="406"/>
      <c r="EQ11" s="406"/>
      <c r="ER11" s="20" t="s">
        <v>107</v>
      </c>
      <c r="ES11" s="406" t="s">
        <v>173</v>
      </c>
      <c r="ET11" s="406"/>
      <c r="EU11" s="406"/>
      <c r="EV11" s="8" t="s">
        <v>111</v>
      </c>
      <c r="EW11" s="30" t="s">
        <v>134</v>
      </c>
      <c r="EX11" s="31" t="s">
        <v>135</v>
      </c>
      <c r="EY11" s="31" t="s">
        <v>136</v>
      </c>
      <c r="EZ11" s="31" t="s">
        <v>137</v>
      </c>
      <c r="FA11" s="31" t="s">
        <v>138</v>
      </c>
      <c r="FB11" s="31" t="s">
        <v>139</v>
      </c>
      <c r="FC11" s="31" t="s">
        <v>140</v>
      </c>
      <c r="FD11" s="31" t="s">
        <v>141</v>
      </c>
      <c r="FE11" s="31" t="s">
        <v>142</v>
      </c>
      <c r="FF11" s="31" t="s">
        <v>143</v>
      </c>
      <c r="FG11" s="31" t="s">
        <v>144</v>
      </c>
      <c r="FH11" s="31" t="s">
        <v>145</v>
      </c>
      <c r="FI11" s="31" t="s">
        <v>146</v>
      </c>
      <c r="FJ11" s="31" t="s">
        <v>147</v>
      </c>
      <c r="FK11" s="31" t="s">
        <v>148</v>
      </c>
      <c r="FL11" s="31" t="s">
        <v>149</v>
      </c>
      <c r="FM11" s="31" t="s">
        <v>431</v>
      </c>
      <c r="FN11" s="82"/>
      <c r="FO11" s="82"/>
      <c r="FP11" s="31" t="s">
        <v>432</v>
      </c>
      <c r="FQ11" s="82"/>
      <c r="FR11" s="82"/>
      <c r="FS11" s="82"/>
      <c r="FT11" s="31" t="s">
        <v>433</v>
      </c>
      <c r="FU11" s="82"/>
      <c r="FV11" s="82"/>
      <c r="FW11" s="31" t="s">
        <v>434</v>
      </c>
      <c r="FX11" s="82"/>
      <c r="FY11" s="82"/>
      <c r="FZ11" s="82"/>
      <c r="GA11" s="31" t="s">
        <v>435</v>
      </c>
      <c r="GB11" s="82"/>
      <c r="GC11" s="82"/>
      <c r="GD11" s="31" t="s">
        <v>436</v>
      </c>
      <c r="GE11" s="82"/>
      <c r="GF11" s="82"/>
      <c r="GG11" s="82"/>
      <c r="GH11" s="31" t="s">
        <v>437</v>
      </c>
      <c r="GI11" s="82"/>
      <c r="GJ11" s="82"/>
      <c r="GK11" s="31" t="s">
        <v>438</v>
      </c>
      <c r="GL11" s="82"/>
      <c r="GM11" s="82"/>
      <c r="GN11" s="82"/>
      <c r="GO11" s="31" t="s">
        <v>439</v>
      </c>
      <c r="GP11" s="82"/>
      <c r="GQ11" s="82"/>
      <c r="GR11" s="31" t="s">
        <v>440</v>
      </c>
      <c r="GS11" s="82"/>
      <c r="GT11" s="82"/>
      <c r="GU11" s="82"/>
      <c r="GV11" s="31" t="s">
        <v>441</v>
      </c>
      <c r="GW11" s="82"/>
      <c r="GX11" s="82"/>
      <c r="GY11" s="31" t="s">
        <v>442</v>
      </c>
      <c r="GZ11" s="82"/>
      <c r="HA11" s="82"/>
      <c r="HB11" s="82"/>
      <c r="HC11" s="31" t="s">
        <v>443</v>
      </c>
      <c r="HD11" s="82"/>
      <c r="HE11" s="82"/>
      <c r="HF11" s="31" t="s">
        <v>444</v>
      </c>
      <c r="HG11" s="82"/>
      <c r="HH11" s="82"/>
      <c r="HI11" s="82"/>
      <c r="HJ11" s="31" t="s">
        <v>445</v>
      </c>
      <c r="HK11" s="82"/>
      <c r="HL11" s="82"/>
      <c r="HM11" s="31" t="s">
        <v>446</v>
      </c>
      <c r="HN11" s="82"/>
      <c r="HO11" s="82"/>
      <c r="HP11" s="82"/>
      <c r="HQ11" s="31" t="s">
        <v>447</v>
      </c>
      <c r="HR11" s="82"/>
      <c r="HS11" s="82"/>
      <c r="HT11" s="31" t="s">
        <v>448</v>
      </c>
      <c r="HU11" s="82"/>
      <c r="HV11" s="82"/>
      <c r="HW11" s="82"/>
      <c r="HX11" s="30" t="s">
        <v>112</v>
      </c>
      <c r="HY11" s="31" t="s">
        <v>113</v>
      </c>
      <c r="HZ11" s="31" t="s">
        <v>114</v>
      </c>
      <c r="IA11" s="31" t="s">
        <v>115</v>
      </c>
      <c r="IB11" s="31" t="s">
        <v>116</v>
      </c>
      <c r="IC11" s="143" t="s">
        <v>117</v>
      </c>
      <c r="ID11" s="143" t="s">
        <v>118</v>
      </c>
      <c r="IE11" s="143" t="s">
        <v>119</v>
      </c>
      <c r="IF11" s="144" t="s">
        <v>120</v>
      </c>
      <c r="IG11" s="143" t="s">
        <v>121</v>
      </c>
      <c r="IH11" s="143" t="s">
        <v>122</v>
      </c>
      <c r="II11" s="143" t="s">
        <v>123</v>
      </c>
      <c r="IJ11" s="31" t="s">
        <v>124</v>
      </c>
      <c r="IK11" s="31" t="s">
        <v>125</v>
      </c>
      <c r="IL11" s="31" t="s">
        <v>126</v>
      </c>
      <c r="IM11" s="31" t="s">
        <v>127</v>
      </c>
      <c r="IN11" s="31" t="s">
        <v>128</v>
      </c>
      <c r="IO11" s="31" t="s">
        <v>129</v>
      </c>
      <c r="IP11" s="31" t="s">
        <v>130</v>
      </c>
      <c r="IQ11" s="31" t="s">
        <v>131</v>
      </c>
      <c r="IR11" s="31" t="s">
        <v>132</v>
      </c>
      <c r="IS11" s="31" t="s">
        <v>133</v>
      </c>
      <c r="IT11" s="32" t="s">
        <v>175</v>
      </c>
    </row>
    <row r="12" spans="1:254">
      <c r="B12" s="33" t="s">
        <v>81</v>
      </c>
      <c r="C12" s="13" t="s">
        <v>81</v>
      </c>
      <c r="D12" s="13" t="s">
        <v>81</v>
      </c>
      <c r="E12" s="13" t="s">
        <v>81</v>
      </c>
      <c r="F12" s="33" t="s">
        <v>51</v>
      </c>
      <c r="G12" s="13" t="s">
        <v>81</v>
      </c>
      <c r="H12" s="13" t="s">
        <v>81</v>
      </c>
      <c r="I12" s="164" t="s">
        <v>81</v>
      </c>
      <c r="J12" s="13" t="s">
        <v>51</v>
      </c>
      <c r="K12" s="13" t="s">
        <v>87</v>
      </c>
      <c r="L12" s="13" t="s">
        <v>52</v>
      </c>
      <c r="M12" s="13" t="s">
        <v>167</v>
      </c>
      <c r="N12" s="13" t="s">
        <v>51</v>
      </c>
      <c r="O12" s="13" t="s">
        <v>87</v>
      </c>
      <c r="P12" s="13" t="s">
        <v>52</v>
      </c>
      <c r="Q12" s="13" t="s">
        <v>53</v>
      </c>
      <c r="R12" s="13" t="s">
        <v>54</v>
      </c>
      <c r="S12" s="13" t="s">
        <v>167</v>
      </c>
      <c r="T12" s="13" t="s">
        <v>51</v>
      </c>
      <c r="U12" s="13" t="s">
        <v>87</v>
      </c>
      <c r="V12" s="13" t="s">
        <v>52</v>
      </c>
      <c r="W12" s="13" t="s">
        <v>53</v>
      </c>
      <c r="X12" s="13" t="s">
        <v>54</v>
      </c>
      <c r="Y12" s="83" t="s">
        <v>167</v>
      </c>
      <c r="Z12" s="13" t="s">
        <v>51</v>
      </c>
      <c r="AA12" s="13" t="s">
        <v>87</v>
      </c>
      <c r="AB12" s="13" t="s">
        <v>52</v>
      </c>
      <c r="AC12" s="13" t="s">
        <v>53</v>
      </c>
      <c r="AD12" s="13" t="s">
        <v>54</v>
      </c>
      <c r="AE12" s="83" t="s">
        <v>167</v>
      </c>
      <c r="AF12" s="13" t="s">
        <v>51</v>
      </c>
      <c r="AG12" s="13" t="s">
        <v>87</v>
      </c>
      <c r="AH12" s="13" t="s">
        <v>52</v>
      </c>
      <c r="AI12" s="13" t="s">
        <v>53</v>
      </c>
      <c r="AJ12" s="13" t="s">
        <v>54</v>
      </c>
      <c r="AK12" s="83" t="s">
        <v>167</v>
      </c>
      <c r="AL12" s="13" t="s">
        <v>51</v>
      </c>
      <c r="AM12" s="13" t="s">
        <v>87</v>
      </c>
      <c r="AN12" s="13" t="s">
        <v>52</v>
      </c>
      <c r="AO12" s="83" t="s">
        <v>167</v>
      </c>
      <c r="AP12" s="33" t="s">
        <v>51</v>
      </c>
      <c r="AQ12" s="12" t="s">
        <v>81</v>
      </c>
      <c r="AR12" s="12" t="s">
        <v>81</v>
      </c>
      <c r="AS12" s="12" t="s">
        <v>81</v>
      </c>
      <c r="AT12" s="12" t="s">
        <v>81</v>
      </c>
      <c r="AU12" s="12" t="s">
        <v>81</v>
      </c>
      <c r="AV12" s="12" t="s">
        <v>81</v>
      </c>
      <c r="AW12" s="12" t="s">
        <v>81</v>
      </c>
      <c r="AX12" s="12" t="s">
        <v>81</v>
      </c>
      <c r="AY12" s="12" t="s">
        <v>81</v>
      </c>
      <c r="AZ12" s="12" t="s">
        <v>81</v>
      </c>
      <c r="BA12" s="12" t="s">
        <v>81</v>
      </c>
      <c r="BB12" s="12" t="s">
        <v>81</v>
      </c>
      <c r="BC12" s="12" t="s">
        <v>81</v>
      </c>
      <c r="BD12" s="12" t="s">
        <v>81</v>
      </c>
      <c r="BE12" s="12" t="s">
        <v>81</v>
      </c>
      <c r="BF12" s="12" t="s">
        <v>51</v>
      </c>
      <c r="BG12" s="12" t="s">
        <v>183</v>
      </c>
      <c r="BH12" s="12" t="s">
        <v>52</v>
      </c>
      <c r="BI12" s="12" t="s">
        <v>51</v>
      </c>
      <c r="BJ12" s="12" t="s">
        <v>183</v>
      </c>
      <c r="BK12" s="12" t="s">
        <v>52</v>
      </c>
      <c r="BL12" s="12" t="s">
        <v>53</v>
      </c>
      <c r="BM12" s="12" t="s">
        <v>51</v>
      </c>
      <c r="BN12" s="12" t="s">
        <v>183</v>
      </c>
      <c r="BO12" s="12" t="s">
        <v>52</v>
      </c>
      <c r="BP12" s="12" t="s">
        <v>51</v>
      </c>
      <c r="BQ12" s="12" t="s">
        <v>183</v>
      </c>
      <c r="BR12" s="12" t="s">
        <v>52</v>
      </c>
      <c r="BS12" s="12" t="s">
        <v>53</v>
      </c>
      <c r="BT12" s="12" t="s">
        <v>51</v>
      </c>
      <c r="BU12" s="12" t="s">
        <v>183</v>
      </c>
      <c r="BV12" s="12" t="s">
        <v>52</v>
      </c>
      <c r="BW12" s="12" t="s">
        <v>51</v>
      </c>
      <c r="BX12" s="12" t="s">
        <v>183</v>
      </c>
      <c r="BY12" s="12" t="s">
        <v>52</v>
      </c>
      <c r="BZ12" s="12" t="s">
        <v>53</v>
      </c>
      <c r="CA12" s="12" t="s">
        <v>51</v>
      </c>
      <c r="CB12" s="12" t="s">
        <v>183</v>
      </c>
      <c r="CC12" s="12" t="s">
        <v>52</v>
      </c>
      <c r="CD12" s="12" t="s">
        <v>51</v>
      </c>
      <c r="CE12" s="12" t="s">
        <v>183</v>
      </c>
      <c r="CF12" s="12" t="s">
        <v>52</v>
      </c>
      <c r="CG12" s="12" t="s">
        <v>53</v>
      </c>
      <c r="CH12" s="12" t="s">
        <v>51</v>
      </c>
      <c r="CI12" s="12" t="s">
        <v>183</v>
      </c>
      <c r="CJ12" s="12" t="s">
        <v>52</v>
      </c>
      <c r="CK12" s="12" t="s">
        <v>51</v>
      </c>
      <c r="CL12" s="12" t="s">
        <v>183</v>
      </c>
      <c r="CM12" s="12" t="s">
        <v>52</v>
      </c>
      <c r="CN12" s="12" t="s">
        <v>53</v>
      </c>
      <c r="CO12" s="12" t="s">
        <v>51</v>
      </c>
      <c r="CP12" s="12" t="s">
        <v>183</v>
      </c>
      <c r="CQ12" s="12" t="s">
        <v>52</v>
      </c>
      <c r="CR12" s="12" t="s">
        <v>51</v>
      </c>
      <c r="CS12" s="12" t="s">
        <v>183</v>
      </c>
      <c r="CT12" s="12" t="s">
        <v>52</v>
      </c>
      <c r="CU12" s="12" t="s">
        <v>53</v>
      </c>
      <c r="CV12" s="12" t="s">
        <v>51</v>
      </c>
      <c r="CW12" s="12" t="s">
        <v>183</v>
      </c>
      <c r="CX12" s="12" t="s">
        <v>52</v>
      </c>
      <c r="CY12" s="12" t="s">
        <v>51</v>
      </c>
      <c r="CZ12" s="12" t="s">
        <v>183</v>
      </c>
      <c r="DA12" s="12" t="s">
        <v>52</v>
      </c>
      <c r="DB12" s="12" t="s">
        <v>53</v>
      </c>
      <c r="DC12" s="12" t="s">
        <v>51</v>
      </c>
      <c r="DD12" s="12" t="s">
        <v>183</v>
      </c>
      <c r="DE12" s="12" t="s">
        <v>52</v>
      </c>
      <c r="DF12" s="12" t="s">
        <v>51</v>
      </c>
      <c r="DG12" s="12" t="s">
        <v>183</v>
      </c>
      <c r="DH12" s="12" t="s">
        <v>52</v>
      </c>
      <c r="DI12" s="12" t="s">
        <v>53</v>
      </c>
      <c r="DJ12" s="12" t="s">
        <v>51</v>
      </c>
      <c r="DK12" s="12" t="s">
        <v>183</v>
      </c>
      <c r="DL12" s="12" t="s">
        <v>52</v>
      </c>
      <c r="DM12" s="12" t="s">
        <v>51</v>
      </c>
      <c r="DN12" s="12" t="s">
        <v>183</v>
      </c>
      <c r="DO12" s="12" t="s">
        <v>52</v>
      </c>
      <c r="DP12" s="12" t="s">
        <v>53</v>
      </c>
      <c r="DQ12" s="12" t="s">
        <v>51</v>
      </c>
      <c r="DR12" s="12" t="s">
        <v>183</v>
      </c>
      <c r="DS12" s="12" t="s">
        <v>52</v>
      </c>
      <c r="DT12" s="12" t="s">
        <v>167</v>
      </c>
      <c r="DU12" s="12" t="s">
        <v>51</v>
      </c>
      <c r="DV12" s="12" t="s">
        <v>183</v>
      </c>
      <c r="DW12" s="12" t="s">
        <v>52</v>
      </c>
      <c r="DX12" s="12" t="s">
        <v>53</v>
      </c>
      <c r="DY12" s="12" t="s">
        <v>54</v>
      </c>
      <c r="DZ12" s="12" t="s">
        <v>81</v>
      </c>
      <c r="EA12" s="12" t="s">
        <v>51</v>
      </c>
      <c r="EB12" s="12" t="s">
        <v>183</v>
      </c>
      <c r="EC12" s="12" t="s">
        <v>52</v>
      </c>
      <c r="ED12" s="12" t="s">
        <v>53</v>
      </c>
      <c r="EE12" s="12" t="s">
        <v>54</v>
      </c>
      <c r="EF12" s="12" t="s">
        <v>81</v>
      </c>
      <c r="EG12" s="12" t="s">
        <v>51</v>
      </c>
      <c r="EH12" s="12" t="s">
        <v>183</v>
      </c>
      <c r="EI12" s="12" t="s">
        <v>52</v>
      </c>
      <c r="EJ12" s="12" t="s">
        <v>53</v>
      </c>
      <c r="EK12" s="12" t="s">
        <v>54</v>
      </c>
      <c r="EL12" s="12" t="s">
        <v>81</v>
      </c>
      <c r="EM12" s="12" t="s">
        <v>51</v>
      </c>
      <c r="EN12" s="12" t="s">
        <v>183</v>
      </c>
      <c r="EO12" s="12" t="s">
        <v>52</v>
      </c>
      <c r="EP12" s="12" t="s">
        <v>53</v>
      </c>
      <c r="EQ12" s="12" t="s">
        <v>54</v>
      </c>
      <c r="ER12" s="12" t="s">
        <v>81</v>
      </c>
      <c r="ES12" s="12" t="s">
        <v>51</v>
      </c>
      <c r="ET12" s="12" t="s">
        <v>183</v>
      </c>
      <c r="EU12" s="12" t="s">
        <v>52</v>
      </c>
      <c r="EV12" s="36" t="s">
        <v>167</v>
      </c>
      <c r="EW12" s="33" t="s">
        <v>51</v>
      </c>
      <c r="EX12" s="13" t="s">
        <v>81</v>
      </c>
      <c r="EY12" s="13" t="s">
        <v>81</v>
      </c>
      <c r="EZ12" s="13" t="s">
        <v>81</v>
      </c>
      <c r="FA12" s="13" t="s">
        <v>81</v>
      </c>
      <c r="FB12" s="13" t="s">
        <v>81</v>
      </c>
      <c r="FC12" s="13" t="s">
        <v>81</v>
      </c>
      <c r="FD12" s="13" t="s">
        <v>81</v>
      </c>
      <c r="FE12" s="13" t="s">
        <v>81</v>
      </c>
      <c r="FF12" s="13" t="s">
        <v>81</v>
      </c>
      <c r="FG12" s="13" t="s">
        <v>81</v>
      </c>
      <c r="FH12" s="13" t="s">
        <v>81</v>
      </c>
      <c r="FI12" s="13" t="s">
        <v>81</v>
      </c>
      <c r="FJ12" s="13" t="s">
        <v>81</v>
      </c>
      <c r="FK12" s="13" t="s">
        <v>81</v>
      </c>
      <c r="FL12" s="170" t="s">
        <v>81</v>
      </c>
      <c r="FM12" s="12" t="s">
        <v>51</v>
      </c>
      <c r="FN12" s="12" t="s">
        <v>183</v>
      </c>
      <c r="FO12" s="12" t="s">
        <v>52</v>
      </c>
      <c r="FP12" s="12" t="s">
        <v>51</v>
      </c>
      <c r="FQ12" s="12" t="s">
        <v>183</v>
      </c>
      <c r="FR12" s="12" t="s">
        <v>52</v>
      </c>
      <c r="FS12" s="12" t="s">
        <v>53</v>
      </c>
      <c r="FT12" s="12" t="s">
        <v>51</v>
      </c>
      <c r="FU12" s="12" t="s">
        <v>183</v>
      </c>
      <c r="FV12" s="12" t="s">
        <v>52</v>
      </c>
      <c r="FW12" s="12" t="s">
        <v>51</v>
      </c>
      <c r="FX12" s="12" t="s">
        <v>183</v>
      </c>
      <c r="FY12" s="12" t="s">
        <v>52</v>
      </c>
      <c r="FZ12" s="12" t="s">
        <v>53</v>
      </c>
      <c r="GA12" s="12" t="s">
        <v>51</v>
      </c>
      <c r="GB12" s="12" t="s">
        <v>183</v>
      </c>
      <c r="GC12" s="12" t="s">
        <v>52</v>
      </c>
      <c r="GD12" s="12" t="s">
        <v>51</v>
      </c>
      <c r="GE12" s="12" t="s">
        <v>183</v>
      </c>
      <c r="GF12" s="12" t="s">
        <v>52</v>
      </c>
      <c r="GG12" s="12" t="s">
        <v>53</v>
      </c>
      <c r="GH12" s="12" t="s">
        <v>51</v>
      </c>
      <c r="GI12" s="12" t="s">
        <v>183</v>
      </c>
      <c r="GJ12" s="12" t="s">
        <v>52</v>
      </c>
      <c r="GK12" s="12" t="s">
        <v>51</v>
      </c>
      <c r="GL12" s="12" t="s">
        <v>183</v>
      </c>
      <c r="GM12" s="12" t="s">
        <v>52</v>
      </c>
      <c r="GN12" s="12" t="s">
        <v>53</v>
      </c>
      <c r="GO12" s="12" t="s">
        <v>51</v>
      </c>
      <c r="GP12" s="12" t="s">
        <v>183</v>
      </c>
      <c r="GQ12" s="12" t="s">
        <v>52</v>
      </c>
      <c r="GR12" s="12" t="s">
        <v>51</v>
      </c>
      <c r="GS12" s="12" t="s">
        <v>183</v>
      </c>
      <c r="GT12" s="12" t="s">
        <v>52</v>
      </c>
      <c r="GU12" s="12" t="s">
        <v>53</v>
      </c>
      <c r="GV12" s="12" t="s">
        <v>51</v>
      </c>
      <c r="GW12" s="12" t="s">
        <v>183</v>
      </c>
      <c r="GX12" s="12" t="s">
        <v>52</v>
      </c>
      <c r="GY12" s="12" t="s">
        <v>51</v>
      </c>
      <c r="GZ12" s="12" t="s">
        <v>183</v>
      </c>
      <c r="HA12" s="12" t="s">
        <v>52</v>
      </c>
      <c r="HB12" s="12" t="s">
        <v>53</v>
      </c>
      <c r="HC12" s="12" t="s">
        <v>51</v>
      </c>
      <c r="HD12" s="12" t="s">
        <v>183</v>
      </c>
      <c r="HE12" s="12" t="s">
        <v>52</v>
      </c>
      <c r="HF12" s="12" t="s">
        <v>51</v>
      </c>
      <c r="HG12" s="12" t="s">
        <v>183</v>
      </c>
      <c r="HH12" s="12" t="s">
        <v>52</v>
      </c>
      <c r="HI12" s="12" t="s">
        <v>53</v>
      </c>
      <c r="HJ12" s="12" t="s">
        <v>51</v>
      </c>
      <c r="HK12" s="12" t="s">
        <v>183</v>
      </c>
      <c r="HL12" s="12" t="s">
        <v>52</v>
      </c>
      <c r="HM12" s="12" t="s">
        <v>51</v>
      </c>
      <c r="HN12" s="12" t="s">
        <v>183</v>
      </c>
      <c r="HO12" s="12" t="s">
        <v>52</v>
      </c>
      <c r="HP12" s="12" t="s">
        <v>53</v>
      </c>
      <c r="HQ12" s="12" t="s">
        <v>51</v>
      </c>
      <c r="HR12" s="12" t="s">
        <v>183</v>
      </c>
      <c r="HS12" s="12" t="s">
        <v>52</v>
      </c>
      <c r="HT12" s="12" t="s">
        <v>51</v>
      </c>
      <c r="HU12" s="12" t="s">
        <v>183</v>
      </c>
      <c r="HV12" s="12" t="s">
        <v>52</v>
      </c>
      <c r="HW12" s="12" t="s">
        <v>53</v>
      </c>
      <c r="HX12" s="33" t="s">
        <v>51</v>
      </c>
      <c r="HY12" s="13" t="s">
        <v>81</v>
      </c>
      <c r="HZ12" s="13" t="s">
        <v>81</v>
      </c>
      <c r="IA12" s="13" t="s">
        <v>81</v>
      </c>
      <c r="IB12" s="13" t="s">
        <v>81</v>
      </c>
      <c r="IC12" s="107" t="s">
        <v>81</v>
      </c>
      <c r="ID12" s="107" t="s">
        <v>81</v>
      </c>
      <c r="IE12" s="107" t="s">
        <v>81</v>
      </c>
      <c r="IF12" s="131" t="s">
        <v>81</v>
      </c>
      <c r="IG12" s="107" t="s">
        <v>81</v>
      </c>
      <c r="IH12" s="107" t="s">
        <v>81</v>
      </c>
      <c r="II12" s="107" t="s">
        <v>81</v>
      </c>
      <c r="IJ12" s="13" t="s">
        <v>81</v>
      </c>
      <c r="IK12" s="13" t="s">
        <v>81</v>
      </c>
      <c r="IL12" s="13" t="s">
        <v>81</v>
      </c>
      <c r="IM12" s="13" t="s">
        <v>81</v>
      </c>
      <c r="IN12" s="13" t="s">
        <v>81</v>
      </c>
      <c r="IO12" s="13" t="s">
        <v>81</v>
      </c>
      <c r="IP12" s="13" t="s">
        <v>81</v>
      </c>
      <c r="IQ12" s="13" t="s">
        <v>81</v>
      </c>
      <c r="IR12" s="13" t="s">
        <v>81</v>
      </c>
      <c r="IS12" s="13" t="s">
        <v>81</v>
      </c>
      <c r="IT12" s="34" t="s">
        <v>81</v>
      </c>
    </row>
    <row r="13" spans="1:254">
      <c r="A13" s="2" t="s">
        <v>55</v>
      </c>
      <c r="B13" s="33"/>
      <c r="C13" s="13"/>
      <c r="D13" s="13"/>
      <c r="E13" s="13"/>
      <c r="F13" s="33"/>
      <c r="G13" s="13"/>
      <c r="H13" s="13"/>
      <c r="I13" s="16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83"/>
      <c r="Z13" s="13"/>
      <c r="AA13" s="13"/>
      <c r="AB13" s="13"/>
      <c r="AC13" s="13"/>
      <c r="AD13" s="13"/>
      <c r="AE13" s="83"/>
      <c r="AF13" s="13"/>
      <c r="AG13" s="13"/>
      <c r="AH13" s="13"/>
      <c r="AI13" s="13"/>
      <c r="AJ13" s="13"/>
      <c r="AK13" s="83"/>
      <c r="AL13" s="13"/>
      <c r="AM13" s="13"/>
      <c r="AN13" s="13"/>
      <c r="AO13" s="83"/>
      <c r="AP13" s="3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34"/>
      <c r="EW13" s="3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70"/>
      <c r="FM13" s="170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33"/>
      <c r="HY13" s="13"/>
      <c r="HZ13" s="13"/>
      <c r="IA13" s="13"/>
      <c r="IB13" s="13"/>
      <c r="IC13" s="107"/>
      <c r="ID13" s="107"/>
      <c r="IE13" s="107"/>
      <c r="IF13" s="131"/>
      <c r="IG13" s="107"/>
      <c r="IH13" s="107"/>
      <c r="II13" s="107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34"/>
    </row>
    <row r="14" spans="1:254">
      <c r="A14" t="s">
        <v>56</v>
      </c>
      <c r="B14" s="33">
        <v>50</v>
      </c>
      <c r="C14" s="13">
        <v>50</v>
      </c>
      <c r="D14" s="13">
        <v>50</v>
      </c>
      <c r="E14" s="13">
        <v>50</v>
      </c>
      <c r="F14" s="33">
        <v>50</v>
      </c>
      <c r="G14" s="13">
        <v>50</v>
      </c>
      <c r="H14" s="13">
        <v>50</v>
      </c>
      <c r="I14" s="164">
        <v>50</v>
      </c>
      <c r="J14" s="13">
        <v>50</v>
      </c>
      <c r="K14" s="13">
        <v>50</v>
      </c>
      <c r="L14" s="13">
        <v>50</v>
      </c>
      <c r="M14" s="13">
        <v>50</v>
      </c>
      <c r="N14" s="13">
        <v>50</v>
      </c>
      <c r="O14" s="13">
        <v>50</v>
      </c>
      <c r="P14" s="13">
        <v>50</v>
      </c>
      <c r="Q14" s="13">
        <v>50</v>
      </c>
      <c r="R14" s="13">
        <v>50</v>
      </c>
      <c r="S14" s="13">
        <v>50</v>
      </c>
      <c r="T14" s="13">
        <v>50</v>
      </c>
      <c r="U14" s="13">
        <v>50</v>
      </c>
      <c r="V14" s="13">
        <v>50</v>
      </c>
      <c r="W14" s="13">
        <v>50</v>
      </c>
      <c r="X14" s="13">
        <v>50</v>
      </c>
      <c r="Y14" s="83">
        <v>50</v>
      </c>
      <c r="Z14" s="13">
        <v>50</v>
      </c>
      <c r="AA14" s="13">
        <v>50</v>
      </c>
      <c r="AB14" s="13">
        <v>50</v>
      </c>
      <c r="AC14" s="13">
        <v>50</v>
      </c>
      <c r="AD14" s="13">
        <v>50</v>
      </c>
      <c r="AE14" s="83">
        <v>50</v>
      </c>
      <c r="AF14" s="13">
        <v>50</v>
      </c>
      <c r="AG14" s="13">
        <v>50</v>
      </c>
      <c r="AH14" s="13">
        <v>50</v>
      </c>
      <c r="AI14" s="13">
        <v>50</v>
      </c>
      <c r="AJ14" s="13">
        <v>50</v>
      </c>
      <c r="AK14" s="83">
        <v>50</v>
      </c>
      <c r="AL14" s="13">
        <v>50</v>
      </c>
      <c r="AM14" s="13">
        <v>50</v>
      </c>
      <c r="AN14" s="13">
        <v>50</v>
      </c>
      <c r="AO14" s="83">
        <v>50</v>
      </c>
      <c r="AP14" s="33">
        <v>50</v>
      </c>
      <c r="AQ14" s="13">
        <v>50</v>
      </c>
      <c r="AR14" s="13">
        <v>50</v>
      </c>
      <c r="AS14" s="13">
        <v>50</v>
      </c>
      <c r="AT14" s="13">
        <v>50</v>
      </c>
      <c r="AU14" s="13">
        <v>50</v>
      </c>
      <c r="AV14" s="13">
        <v>50</v>
      </c>
      <c r="AW14" s="13">
        <v>50</v>
      </c>
      <c r="AX14" s="13">
        <v>50</v>
      </c>
      <c r="AY14" s="13">
        <v>50</v>
      </c>
      <c r="AZ14" s="13">
        <v>50</v>
      </c>
      <c r="BA14" s="13">
        <v>50</v>
      </c>
      <c r="BB14" s="13">
        <v>50</v>
      </c>
      <c r="BC14" s="13">
        <v>50</v>
      </c>
      <c r="BD14" s="13">
        <v>50</v>
      </c>
      <c r="BE14" s="13">
        <v>50</v>
      </c>
      <c r="BF14" s="83">
        <v>50</v>
      </c>
      <c r="BG14" s="83">
        <v>50</v>
      </c>
      <c r="BH14" s="83">
        <v>50</v>
      </c>
      <c r="BI14" s="83">
        <v>50</v>
      </c>
      <c r="BJ14" s="83">
        <v>50</v>
      </c>
      <c r="BK14" s="83">
        <v>50</v>
      </c>
      <c r="BL14" s="83">
        <v>50</v>
      </c>
      <c r="BM14" s="83">
        <v>50</v>
      </c>
      <c r="BN14" s="83">
        <v>50</v>
      </c>
      <c r="BO14" s="83">
        <v>50</v>
      </c>
      <c r="BP14" s="83">
        <v>50</v>
      </c>
      <c r="BQ14" s="83">
        <v>50</v>
      </c>
      <c r="BR14" s="83">
        <v>50</v>
      </c>
      <c r="BS14" s="83">
        <v>50</v>
      </c>
      <c r="BT14" s="83">
        <v>50</v>
      </c>
      <c r="BU14" s="83">
        <v>50</v>
      </c>
      <c r="BV14" s="83">
        <v>50</v>
      </c>
      <c r="BW14" s="83">
        <v>50</v>
      </c>
      <c r="BX14" s="83">
        <v>50</v>
      </c>
      <c r="BY14" s="83">
        <v>50</v>
      </c>
      <c r="BZ14" s="83">
        <v>50</v>
      </c>
      <c r="CA14" s="83">
        <v>50</v>
      </c>
      <c r="CB14" s="83">
        <v>50</v>
      </c>
      <c r="CC14" s="83">
        <v>50</v>
      </c>
      <c r="CD14" s="83">
        <v>50</v>
      </c>
      <c r="CE14" s="83">
        <v>50</v>
      </c>
      <c r="CF14" s="83">
        <v>50</v>
      </c>
      <c r="CG14" s="83">
        <v>50</v>
      </c>
      <c r="CH14" s="83">
        <v>50</v>
      </c>
      <c r="CI14" s="83">
        <v>50</v>
      </c>
      <c r="CJ14" s="83">
        <v>50</v>
      </c>
      <c r="CK14" s="83">
        <v>50</v>
      </c>
      <c r="CL14" s="83">
        <v>50</v>
      </c>
      <c r="CM14" s="83">
        <v>50</v>
      </c>
      <c r="CN14" s="83">
        <v>50</v>
      </c>
      <c r="CO14" s="83">
        <v>50</v>
      </c>
      <c r="CP14" s="83">
        <v>50</v>
      </c>
      <c r="CQ14" s="83">
        <v>50</v>
      </c>
      <c r="CR14" s="83">
        <v>50</v>
      </c>
      <c r="CS14" s="83">
        <v>50</v>
      </c>
      <c r="CT14" s="83">
        <v>50</v>
      </c>
      <c r="CU14" s="83">
        <v>50</v>
      </c>
      <c r="CV14" s="83">
        <v>50</v>
      </c>
      <c r="CW14" s="83">
        <v>50</v>
      </c>
      <c r="CX14" s="83">
        <v>50</v>
      </c>
      <c r="CY14" s="83">
        <v>50</v>
      </c>
      <c r="CZ14" s="83">
        <v>50</v>
      </c>
      <c r="DA14" s="83">
        <v>50</v>
      </c>
      <c r="DB14" s="83">
        <v>50</v>
      </c>
      <c r="DC14" s="83">
        <v>50</v>
      </c>
      <c r="DD14" s="83">
        <v>50</v>
      </c>
      <c r="DE14" s="83">
        <v>50</v>
      </c>
      <c r="DF14" s="83">
        <v>50</v>
      </c>
      <c r="DG14" s="83">
        <v>50</v>
      </c>
      <c r="DH14" s="83">
        <v>50</v>
      </c>
      <c r="DI14" s="83">
        <v>50</v>
      </c>
      <c r="DJ14" s="83">
        <v>50</v>
      </c>
      <c r="DK14" s="83">
        <v>50</v>
      </c>
      <c r="DL14" s="83">
        <v>50</v>
      </c>
      <c r="DM14" s="83">
        <v>50</v>
      </c>
      <c r="DN14" s="83">
        <v>50</v>
      </c>
      <c r="DO14" s="83">
        <v>50</v>
      </c>
      <c r="DP14" s="83">
        <v>50</v>
      </c>
      <c r="DQ14" s="13">
        <v>50</v>
      </c>
      <c r="DR14" s="13">
        <v>50</v>
      </c>
      <c r="DS14" s="13">
        <v>50</v>
      </c>
      <c r="DT14" s="13">
        <v>50</v>
      </c>
      <c r="DU14" s="13">
        <v>50</v>
      </c>
      <c r="DV14" s="13">
        <v>50</v>
      </c>
      <c r="DW14" s="13">
        <v>50</v>
      </c>
      <c r="DX14" s="13">
        <v>50</v>
      </c>
      <c r="DY14" s="13">
        <v>50</v>
      </c>
      <c r="DZ14" s="13">
        <v>50</v>
      </c>
      <c r="EA14" s="13">
        <v>50</v>
      </c>
      <c r="EB14" s="13">
        <v>50</v>
      </c>
      <c r="EC14" s="13">
        <v>50</v>
      </c>
      <c r="ED14" s="13">
        <v>50</v>
      </c>
      <c r="EE14" s="13">
        <v>50</v>
      </c>
      <c r="EF14" s="13">
        <v>50</v>
      </c>
      <c r="EG14" s="13">
        <v>50</v>
      </c>
      <c r="EH14" s="13">
        <v>50</v>
      </c>
      <c r="EI14" s="13">
        <v>50</v>
      </c>
      <c r="EJ14" s="13">
        <v>50</v>
      </c>
      <c r="EK14" s="13">
        <v>50</v>
      </c>
      <c r="EL14" s="13">
        <v>50</v>
      </c>
      <c r="EM14" s="13">
        <v>50</v>
      </c>
      <c r="EN14" s="13">
        <v>50</v>
      </c>
      <c r="EO14" s="13">
        <v>50</v>
      </c>
      <c r="EP14" s="13">
        <v>50</v>
      </c>
      <c r="EQ14" s="13">
        <v>50</v>
      </c>
      <c r="ER14" s="13">
        <v>50</v>
      </c>
      <c r="ES14" s="13">
        <v>50</v>
      </c>
      <c r="ET14" s="13">
        <v>50</v>
      </c>
      <c r="EU14" s="13">
        <v>50</v>
      </c>
      <c r="EV14" s="34">
        <v>50</v>
      </c>
      <c r="EW14" s="33">
        <v>50</v>
      </c>
      <c r="EX14" s="13">
        <v>50</v>
      </c>
      <c r="EY14" s="13">
        <v>50</v>
      </c>
      <c r="EZ14" s="13">
        <v>50</v>
      </c>
      <c r="FA14" s="13">
        <v>50</v>
      </c>
      <c r="FB14" s="13">
        <v>50</v>
      </c>
      <c r="FC14" s="13">
        <v>50</v>
      </c>
      <c r="FD14" s="13">
        <v>50</v>
      </c>
      <c r="FE14" s="13">
        <v>50</v>
      </c>
      <c r="FF14" s="13">
        <v>50</v>
      </c>
      <c r="FG14" s="13">
        <v>50</v>
      </c>
      <c r="FH14" s="13">
        <v>50</v>
      </c>
      <c r="FI14" s="13">
        <v>50</v>
      </c>
      <c r="FJ14" s="13">
        <v>50</v>
      </c>
      <c r="FK14" s="13">
        <v>50</v>
      </c>
      <c r="FL14" s="170">
        <v>50</v>
      </c>
      <c r="FM14" s="170">
        <v>50</v>
      </c>
      <c r="FN14" s="83">
        <v>50</v>
      </c>
      <c r="FO14" s="83">
        <v>50</v>
      </c>
      <c r="FP14" s="83">
        <v>50</v>
      </c>
      <c r="FQ14" s="83">
        <v>50</v>
      </c>
      <c r="FR14" s="83">
        <v>50</v>
      </c>
      <c r="FS14" s="83">
        <v>50</v>
      </c>
      <c r="FT14" s="83">
        <v>50</v>
      </c>
      <c r="FU14" s="83">
        <v>50</v>
      </c>
      <c r="FV14" s="83">
        <v>50</v>
      </c>
      <c r="FW14" s="83">
        <v>50</v>
      </c>
      <c r="FX14" s="83">
        <v>50</v>
      </c>
      <c r="FY14" s="83">
        <v>50</v>
      </c>
      <c r="FZ14" s="83">
        <v>50</v>
      </c>
      <c r="GA14" s="83">
        <v>50</v>
      </c>
      <c r="GB14" s="83">
        <v>50</v>
      </c>
      <c r="GC14" s="83">
        <v>50</v>
      </c>
      <c r="GD14" s="83">
        <v>50</v>
      </c>
      <c r="GE14" s="83">
        <v>50</v>
      </c>
      <c r="GF14" s="83">
        <v>50</v>
      </c>
      <c r="GG14" s="83">
        <v>50</v>
      </c>
      <c r="GH14" s="83">
        <v>50</v>
      </c>
      <c r="GI14" s="83">
        <v>50</v>
      </c>
      <c r="GJ14" s="83">
        <v>50</v>
      </c>
      <c r="GK14" s="83">
        <v>50</v>
      </c>
      <c r="GL14" s="83">
        <v>50</v>
      </c>
      <c r="GM14" s="83">
        <v>50</v>
      </c>
      <c r="GN14" s="83">
        <v>50</v>
      </c>
      <c r="GO14" s="83">
        <v>50</v>
      </c>
      <c r="GP14" s="83">
        <v>50</v>
      </c>
      <c r="GQ14" s="83">
        <v>50</v>
      </c>
      <c r="GR14" s="83">
        <v>50</v>
      </c>
      <c r="GS14" s="83">
        <v>50</v>
      </c>
      <c r="GT14" s="83">
        <v>50</v>
      </c>
      <c r="GU14" s="83">
        <v>50</v>
      </c>
      <c r="GV14" s="83">
        <v>50</v>
      </c>
      <c r="GW14" s="83">
        <v>50</v>
      </c>
      <c r="GX14" s="83">
        <v>50</v>
      </c>
      <c r="GY14" s="83">
        <v>50</v>
      </c>
      <c r="GZ14" s="83">
        <v>50</v>
      </c>
      <c r="HA14" s="83">
        <v>50</v>
      </c>
      <c r="HB14" s="83">
        <v>50</v>
      </c>
      <c r="HC14" s="83">
        <v>50</v>
      </c>
      <c r="HD14" s="83">
        <v>50</v>
      </c>
      <c r="HE14" s="83">
        <v>50</v>
      </c>
      <c r="HF14" s="83">
        <v>50</v>
      </c>
      <c r="HG14" s="83">
        <v>50</v>
      </c>
      <c r="HH14" s="83">
        <v>50</v>
      </c>
      <c r="HI14" s="83">
        <v>50</v>
      </c>
      <c r="HJ14" s="83">
        <v>50</v>
      </c>
      <c r="HK14" s="83">
        <v>50</v>
      </c>
      <c r="HL14" s="83">
        <v>50</v>
      </c>
      <c r="HM14" s="83">
        <v>50</v>
      </c>
      <c r="HN14" s="83">
        <v>50</v>
      </c>
      <c r="HO14" s="83">
        <v>50</v>
      </c>
      <c r="HP14" s="83">
        <v>50</v>
      </c>
      <c r="HQ14" s="83">
        <v>50</v>
      </c>
      <c r="HR14" s="83">
        <v>50</v>
      </c>
      <c r="HS14" s="83">
        <v>50</v>
      </c>
      <c r="HT14" s="83">
        <v>50</v>
      </c>
      <c r="HU14" s="83">
        <v>50</v>
      </c>
      <c r="HV14" s="83">
        <v>50</v>
      </c>
      <c r="HW14" s="83">
        <v>50</v>
      </c>
      <c r="HX14" s="33">
        <v>50</v>
      </c>
      <c r="HY14" s="13">
        <v>50</v>
      </c>
      <c r="HZ14" s="13">
        <v>50</v>
      </c>
      <c r="IA14" s="13">
        <v>50</v>
      </c>
      <c r="IB14" s="13">
        <v>50</v>
      </c>
      <c r="IC14" s="107">
        <v>50</v>
      </c>
      <c r="ID14" s="107">
        <v>50</v>
      </c>
      <c r="IE14" s="107">
        <v>50</v>
      </c>
      <c r="IF14" s="131">
        <v>50</v>
      </c>
      <c r="IG14" s="107">
        <v>50</v>
      </c>
      <c r="IH14" s="107">
        <v>50</v>
      </c>
      <c r="II14" s="107">
        <v>50</v>
      </c>
      <c r="IJ14" s="13">
        <v>50</v>
      </c>
      <c r="IK14" s="13">
        <v>50</v>
      </c>
      <c r="IL14" s="13">
        <v>50</v>
      </c>
      <c r="IM14" s="13">
        <v>50</v>
      </c>
      <c r="IN14" s="13">
        <v>50</v>
      </c>
      <c r="IO14" s="13">
        <v>50</v>
      </c>
      <c r="IP14" s="13">
        <v>50</v>
      </c>
      <c r="IQ14" s="13">
        <v>50</v>
      </c>
      <c r="IR14" s="13">
        <v>50</v>
      </c>
      <c r="IS14" s="13">
        <v>50</v>
      </c>
      <c r="IT14" s="34">
        <v>50</v>
      </c>
    </row>
    <row r="15" spans="1:254">
      <c r="A15" t="s">
        <v>216</v>
      </c>
      <c r="B15" s="33">
        <v>150</v>
      </c>
      <c r="C15" s="13">
        <v>150</v>
      </c>
      <c r="D15" s="13">
        <v>150</v>
      </c>
      <c r="E15" s="13">
        <v>150</v>
      </c>
      <c r="F15" s="33">
        <v>150</v>
      </c>
      <c r="G15" s="13">
        <v>150</v>
      </c>
      <c r="H15" s="13">
        <v>150</v>
      </c>
      <c r="I15" s="164">
        <v>150</v>
      </c>
      <c r="J15" s="13">
        <v>150</v>
      </c>
      <c r="K15" s="13">
        <v>150</v>
      </c>
      <c r="L15" s="13">
        <v>150</v>
      </c>
      <c r="M15" s="13">
        <v>150</v>
      </c>
      <c r="N15" s="13">
        <v>150</v>
      </c>
      <c r="O15" s="13">
        <v>150</v>
      </c>
      <c r="P15" s="13">
        <v>150</v>
      </c>
      <c r="Q15" s="13">
        <v>150</v>
      </c>
      <c r="R15" s="13">
        <v>150</v>
      </c>
      <c r="S15" s="13">
        <v>150</v>
      </c>
      <c r="T15" s="13">
        <v>150</v>
      </c>
      <c r="U15" s="13">
        <v>150</v>
      </c>
      <c r="V15" s="13">
        <v>150</v>
      </c>
      <c r="W15" s="13">
        <v>150</v>
      </c>
      <c r="X15" s="13">
        <v>150</v>
      </c>
      <c r="Y15" s="83">
        <v>150</v>
      </c>
      <c r="Z15" s="13">
        <v>150</v>
      </c>
      <c r="AA15" s="13">
        <v>150</v>
      </c>
      <c r="AB15" s="13">
        <v>150</v>
      </c>
      <c r="AC15" s="13">
        <v>150</v>
      </c>
      <c r="AD15" s="13">
        <v>150</v>
      </c>
      <c r="AE15" s="83">
        <v>150</v>
      </c>
      <c r="AF15" s="13">
        <v>150</v>
      </c>
      <c r="AG15" s="13">
        <v>150</v>
      </c>
      <c r="AH15" s="13">
        <v>150</v>
      </c>
      <c r="AI15" s="13">
        <v>150</v>
      </c>
      <c r="AJ15" s="13">
        <v>150</v>
      </c>
      <c r="AK15" s="83">
        <v>150</v>
      </c>
      <c r="AL15" s="13">
        <v>150</v>
      </c>
      <c r="AM15" s="13">
        <v>150</v>
      </c>
      <c r="AN15" s="13">
        <v>150</v>
      </c>
      <c r="AO15" s="83">
        <v>150</v>
      </c>
      <c r="AP15" s="33">
        <v>150</v>
      </c>
      <c r="AQ15" s="13">
        <v>150</v>
      </c>
      <c r="AR15" s="13">
        <v>150</v>
      </c>
      <c r="AS15" s="13">
        <v>150</v>
      </c>
      <c r="AT15" s="13">
        <v>150</v>
      </c>
      <c r="AU15" s="13">
        <v>150</v>
      </c>
      <c r="AV15" s="13">
        <v>150</v>
      </c>
      <c r="AW15" s="13">
        <v>150</v>
      </c>
      <c r="AX15" s="13">
        <v>150</v>
      </c>
      <c r="AY15" s="13">
        <v>150</v>
      </c>
      <c r="AZ15" s="13">
        <v>150</v>
      </c>
      <c r="BA15" s="13">
        <v>150</v>
      </c>
      <c r="BB15" s="13">
        <v>150</v>
      </c>
      <c r="BC15" s="13">
        <v>150</v>
      </c>
      <c r="BD15" s="13">
        <v>150</v>
      </c>
      <c r="BE15" s="13">
        <v>150</v>
      </c>
      <c r="BF15" s="83">
        <v>150</v>
      </c>
      <c r="BG15" s="83">
        <v>150</v>
      </c>
      <c r="BH15" s="83">
        <v>150</v>
      </c>
      <c r="BI15" s="83">
        <v>150</v>
      </c>
      <c r="BJ15" s="83">
        <v>150</v>
      </c>
      <c r="BK15" s="83">
        <v>150</v>
      </c>
      <c r="BL15" s="83">
        <v>150</v>
      </c>
      <c r="BM15" s="83">
        <v>150</v>
      </c>
      <c r="BN15" s="83">
        <v>150</v>
      </c>
      <c r="BO15" s="83">
        <v>150</v>
      </c>
      <c r="BP15" s="83">
        <v>150</v>
      </c>
      <c r="BQ15" s="83">
        <v>150</v>
      </c>
      <c r="BR15" s="83">
        <v>150</v>
      </c>
      <c r="BS15" s="83">
        <v>150</v>
      </c>
      <c r="BT15" s="83">
        <v>150</v>
      </c>
      <c r="BU15" s="83">
        <v>150</v>
      </c>
      <c r="BV15" s="83">
        <v>150</v>
      </c>
      <c r="BW15" s="83">
        <v>150</v>
      </c>
      <c r="BX15" s="83">
        <v>150</v>
      </c>
      <c r="BY15" s="83">
        <v>150</v>
      </c>
      <c r="BZ15" s="83">
        <v>150</v>
      </c>
      <c r="CA15" s="83">
        <v>150</v>
      </c>
      <c r="CB15" s="83">
        <v>150</v>
      </c>
      <c r="CC15" s="83">
        <v>150</v>
      </c>
      <c r="CD15" s="83">
        <v>150</v>
      </c>
      <c r="CE15" s="83">
        <v>150</v>
      </c>
      <c r="CF15" s="83">
        <v>150</v>
      </c>
      <c r="CG15" s="83">
        <v>150</v>
      </c>
      <c r="CH15" s="83">
        <v>150</v>
      </c>
      <c r="CI15" s="83">
        <v>150</v>
      </c>
      <c r="CJ15" s="83">
        <v>150</v>
      </c>
      <c r="CK15" s="83">
        <v>150</v>
      </c>
      <c r="CL15" s="83">
        <v>150</v>
      </c>
      <c r="CM15" s="83">
        <v>150</v>
      </c>
      <c r="CN15" s="83">
        <v>150</v>
      </c>
      <c r="CO15" s="83">
        <v>150</v>
      </c>
      <c r="CP15" s="83">
        <v>150</v>
      </c>
      <c r="CQ15" s="83">
        <v>150</v>
      </c>
      <c r="CR15" s="83">
        <v>150</v>
      </c>
      <c r="CS15" s="83">
        <v>150</v>
      </c>
      <c r="CT15" s="83">
        <v>150</v>
      </c>
      <c r="CU15" s="83">
        <v>150</v>
      </c>
      <c r="CV15" s="83">
        <v>150</v>
      </c>
      <c r="CW15" s="83">
        <v>150</v>
      </c>
      <c r="CX15" s="83">
        <v>150</v>
      </c>
      <c r="CY15" s="83">
        <v>150</v>
      </c>
      <c r="CZ15" s="83">
        <v>150</v>
      </c>
      <c r="DA15" s="83">
        <v>150</v>
      </c>
      <c r="DB15" s="83">
        <v>150</v>
      </c>
      <c r="DC15" s="83">
        <v>150</v>
      </c>
      <c r="DD15" s="83">
        <v>150</v>
      </c>
      <c r="DE15" s="83">
        <v>150</v>
      </c>
      <c r="DF15" s="83">
        <v>150</v>
      </c>
      <c r="DG15" s="83">
        <v>150</v>
      </c>
      <c r="DH15" s="83">
        <v>150</v>
      </c>
      <c r="DI15" s="83">
        <v>150</v>
      </c>
      <c r="DJ15" s="83">
        <v>150</v>
      </c>
      <c r="DK15" s="83">
        <v>150</v>
      </c>
      <c r="DL15" s="83">
        <v>150</v>
      </c>
      <c r="DM15" s="83">
        <v>150</v>
      </c>
      <c r="DN15" s="83">
        <v>150</v>
      </c>
      <c r="DO15" s="83">
        <v>150</v>
      </c>
      <c r="DP15" s="83">
        <v>150</v>
      </c>
      <c r="DQ15" s="13">
        <v>150</v>
      </c>
      <c r="DR15" s="13">
        <v>150</v>
      </c>
      <c r="DS15" s="13">
        <v>150</v>
      </c>
      <c r="DT15" s="13">
        <v>150</v>
      </c>
      <c r="DU15" s="13">
        <v>150</v>
      </c>
      <c r="DV15" s="13">
        <v>150</v>
      </c>
      <c r="DW15" s="13">
        <v>150</v>
      </c>
      <c r="DX15" s="13">
        <v>150</v>
      </c>
      <c r="DY15" s="13">
        <v>150</v>
      </c>
      <c r="DZ15" s="13">
        <v>150</v>
      </c>
      <c r="EA15" s="13">
        <v>150</v>
      </c>
      <c r="EB15" s="13">
        <v>150</v>
      </c>
      <c r="EC15" s="13">
        <v>150</v>
      </c>
      <c r="ED15" s="13">
        <v>150</v>
      </c>
      <c r="EE15" s="13">
        <v>150</v>
      </c>
      <c r="EF15" s="13">
        <v>150</v>
      </c>
      <c r="EG15" s="13">
        <v>150</v>
      </c>
      <c r="EH15" s="13">
        <v>150</v>
      </c>
      <c r="EI15" s="13">
        <v>150</v>
      </c>
      <c r="EJ15" s="13">
        <v>150</v>
      </c>
      <c r="EK15" s="13">
        <v>150</v>
      </c>
      <c r="EL15" s="13">
        <v>150</v>
      </c>
      <c r="EM15" s="13">
        <v>150</v>
      </c>
      <c r="EN15" s="13">
        <v>150</v>
      </c>
      <c r="EO15" s="13">
        <v>150</v>
      </c>
      <c r="EP15" s="13">
        <v>150</v>
      </c>
      <c r="EQ15" s="13">
        <v>150</v>
      </c>
      <c r="ER15" s="13">
        <v>150</v>
      </c>
      <c r="ES15" s="13">
        <v>150</v>
      </c>
      <c r="ET15" s="13">
        <v>150</v>
      </c>
      <c r="EU15" s="13">
        <v>150</v>
      </c>
      <c r="EV15" s="34">
        <v>150</v>
      </c>
      <c r="EW15" s="33">
        <v>150</v>
      </c>
      <c r="EX15" s="13">
        <v>150</v>
      </c>
      <c r="EY15" s="13">
        <v>150</v>
      </c>
      <c r="EZ15" s="13">
        <v>150</v>
      </c>
      <c r="FA15" s="13">
        <v>150</v>
      </c>
      <c r="FB15" s="13">
        <v>150</v>
      </c>
      <c r="FC15" s="13">
        <v>150</v>
      </c>
      <c r="FD15" s="13">
        <v>150</v>
      </c>
      <c r="FE15" s="13">
        <v>150</v>
      </c>
      <c r="FF15" s="13">
        <v>150</v>
      </c>
      <c r="FG15" s="13">
        <v>150</v>
      </c>
      <c r="FH15" s="13">
        <v>150</v>
      </c>
      <c r="FI15" s="13">
        <v>150</v>
      </c>
      <c r="FJ15" s="13">
        <v>150</v>
      </c>
      <c r="FK15" s="13">
        <v>150</v>
      </c>
      <c r="FL15" s="170">
        <v>150</v>
      </c>
      <c r="FM15" s="170">
        <v>150</v>
      </c>
      <c r="FN15" s="83">
        <v>150</v>
      </c>
      <c r="FO15" s="83">
        <v>150</v>
      </c>
      <c r="FP15" s="83">
        <v>150</v>
      </c>
      <c r="FQ15" s="83">
        <v>150</v>
      </c>
      <c r="FR15" s="83">
        <v>150</v>
      </c>
      <c r="FS15" s="83">
        <v>150</v>
      </c>
      <c r="FT15" s="83">
        <v>150</v>
      </c>
      <c r="FU15" s="83">
        <v>150</v>
      </c>
      <c r="FV15" s="83">
        <v>150</v>
      </c>
      <c r="FW15" s="83">
        <v>150</v>
      </c>
      <c r="FX15" s="83">
        <v>150</v>
      </c>
      <c r="FY15" s="83">
        <v>150</v>
      </c>
      <c r="FZ15" s="83">
        <v>150</v>
      </c>
      <c r="GA15" s="83">
        <v>150</v>
      </c>
      <c r="GB15" s="83">
        <v>150</v>
      </c>
      <c r="GC15" s="83">
        <v>150</v>
      </c>
      <c r="GD15" s="83">
        <v>150</v>
      </c>
      <c r="GE15" s="83">
        <v>150</v>
      </c>
      <c r="GF15" s="83">
        <v>150</v>
      </c>
      <c r="GG15" s="83">
        <v>150</v>
      </c>
      <c r="GH15" s="83">
        <v>150</v>
      </c>
      <c r="GI15" s="83">
        <v>150</v>
      </c>
      <c r="GJ15" s="83">
        <v>150</v>
      </c>
      <c r="GK15" s="83">
        <v>150</v>
      </c>
      <c r="GL15" s="83">
        <v>150</v>
      </c>
      <c r="GM15" s="83">
        <v>150</v>
      </c>
      <c r="GN15" s="83">
        <v>150</v>
      </c>
      <c r="GO15" s="83">
        <v>150</v>
      </c>
      <c r="GP15" s="83">
        <v>150</v>
      </c>
      <c r="GQ15" s="83">
        <v>150</v>
      </c>
      <c r="GR15" s="83">
        <v>150</v>
      </c>
      <c r="GS15" s="83">
        <v>150</v>
      </c>
      <c r="GT15" s="83">
        <v>150</v>
      </c>
      <c r="GU15" s="83">
        <v>150</v>
      </c>
      <c r="GV15" s="83">
        <v>150</v>
      </c>
      <c r="GW15" s="83">
        <v>150</v>
      </c>
      <c r="GX15" s="83">
        <v>150</v>
      </c>
      <c r="GY15" s="83">
        <v>150</v>
      </c>
      <c r="GZ15" s="83">
        <v>150</v>
      </c>
      <c r="HA15" s="83">
        <v>150</v>
      </c>
      <c r="HB15" s="83">
        <v>150</v>
      </c>
      <c r="HC15" s="83">
        <v>150</v>
      </c>
      <c r="HD15" s="83">
        <v>150</v>
      </c>
      <c r="HE15" s="83">
        <v>150</v>
      </c>
      <c r="HF15" s="83">
        <v>150</v>
      </c>
      <c r="HG15" s="83">
        <v>150</v>
      </c>
      <c r="HH15" s="83">
        <v>150</v>
      </c>
      <c r="HI15" s="83">
        <v>150</v>
      </c>
      <c r="HJ15" s="83">
        <v>150</v>
      </c>
      <c r="HK15" s="83">
        <v>150</v>
      </c>
      <c r="HL15" s="83">
        <v>150</v>
      </c>
      <c r="HM15" s="83">
        <v>150</v>
      </c>
      <c r="HN15" s="83">
        <v>150</v>
      </c>
      <c r="HO15" s="83">
        <v>150</v>
      </c>
      <c r="HP15" s="83">
        <v>150</v>
      </c>
      <c r="HQ15" s="83">
        <v>150</v>
      </c>
      <c r="HR15" s="83">
        <v>150</v>
      </c>
      <c r="HS15" s="83">
        <v>150</v>
      </c>
      <c r="HT15" s="83">
        <v>150</v>
      </c>
      <c r="HU15" s="83">
        <v>150</v>
      </c>
      <c r="HV15" s="83">
        <v>150</v>
      </c>
      <c r="HW15" s="83">
        <v>150</v>
      </c>
      <c r="HX15" s="33">
        <v>150</v>
      </c>
      <c r="HY15" s="13">
        <v>150</v>
      </c>
      <c r="HZ15" s="13">
        <v>150</v>
      </c>
      <c r="IA15" s="13">
        <v>150</v>
      </c>
      <c r="IB15" s="13">
        <v>150</v>
      </c>
      <c r="IC15" s="107">
        <v>150</v>
      </c>
      <c r="ID15" s="107">
        <v>150</v>
      </c>
      <c r="IE15" s="107">
        <v>150</v>
      </c>
      <c r="IF15" s="131">
        <v>150</v>
      </c>
      <c r="IG15" s="107">
        <v>150</v>
      </c>
      <c r="IH15" s="107">
        <v>150</v>
      </c>
      <c r="II15" s="107">
        <v>150</v>
      </c>
      <c r="IJ15" s="13">
        <v>150</v>
      </c>
      <c r="IK15" s="13">
        <v>150</v>
      </c>
      <c r="IL15" s="13">
        <v>150</v>
      </c>
      <c r="IM15" s="13">
        <v>150</v>
      </c>
      <c r="IN15" s="13">
        <v>150</v>
      </c>
      <c r="IO15" s="13">
        <v>150</v>
      </c>
      <c r="IP15" s="13">
        <v>150</v>
      </c>
      <c r="IQ15" s="13">
        <v>150</v>
      </c>
      <c r="IR15" s="13">
        <v>150</v>
      </c>
      <c r="IS15" s="13">
        <v>150</v>
      </c>
      <c r="IT15" s="34">
        <v>150</v>
      </c>
    </row>
    <row r="16" spans="1:254">
      <c r="A16" t="s">
        <v>57</v>
      </c>
      <c r="B16" s="33">
        <v>25</v>
      </c>
      <c r="C16" s="13">
        <v>25</v>
      </c>
      <c r="D16" s="13">
        <v>25</v>
      </c>
      <c r="E16" s="13">
        <v>25</v>
      </c>
      <c r="F16" s="33">
        <v>30</v>
      </c>
      <c r="G16" s="13">
        <v>25</v>
      </c>
      <c r="H16" s="13">
        <v>25</v>
      </c>
      <c r="I16" s="164">
        <v>25</v>
      </c>
      <c r="J16" s="13">
        <f>(218+ (5/16))/12</f>
        <v>18.192708333333332</v>
      </c>
      <c r="K16" s="13">
        <f>((19*12)+4.5)/12</f>
        <v>19.375</v>
      </c>
      <c r="L16" s="13">
        <f>(246+(5/8))/12</f>
        <v>20.552083333333332</v>
      </c>
      <c r="M16" s="13">
        <v>17</v>
      </c>
      <c r="N16" s="13">
        <f>((22*12)+5+(13/16))/12</f>
        <v>22.484375</v>
      </c>
      <c r="O16" s="13">
        <f>((23*12)+2+(3/4))/12</f>
        <v>23.229166666666668</v>
      </c>
      <c r="P16" s="13">
        <f>((23*12)+11+(3/4))/12</f>
        <v>23.979166666666668</v>
      </c>
      <c r="Q16" s="13">
        <f>((24*12)+8+(3/4))/12</f>
        <v>24.729166666666668</v>
      </c>
      <c r="R16" s="13">
        <f>((25*12)+5+(11/16))/12</f>
        <v>25.473958333333332</v>
      </c>
      <c r="S16" s="13">
        <v>17</v>
      </c>
      <c r="T16" s="13">
        <f>((26*12)+5+(5/8))/12</f>
        <v>26.46875</v>
      </c>
      <c r="U16" s="13">
        <f>((26*12)+8+(9/16))/12</f>
        <v>26.713541666666668</v>
      </c>
      <c r="V16" s="13">
        <f>((26*12)+11+(10/16))/12</f>
        <v>26.96875</v>
      </c>
      <c r="W16" s="13">
        <f>((27*12)+2+(8/16))/12</f>
        <v>27.208333333333332</v>
      </c>
      <c r="X16" s="13">
        <f>((27*12)+5+(8/16))/12</f>
        <v>27.458333333333332</v>
      </c>
      <c r="Y16" s="83">
        <v>17</v>
      </c>
      <c r="Z16" s="13">
        <f>((26*12)+5+(5/8))/12</f>
        <v>26.46875</v>
      </c>
      <c r="AA16" s="13">
        <f>((26*12)+8+(9/16))/12</f>
        <v>26.713541666666668</v>
      </c>
      <c r="AB16" s="13">
        <f>((26*12)+11+(10/16))/12</f>
        <v>26.96875</v>
      </c>
      <c r="AC16" s="13">
        <f>((27*12)+2+(8/16))/12</f>
        <v>27.208333333333332</v>
      </c>
      <c r="AD16" s="13">
        <f>((27*12)+5+(8/16))/12</f>
        <v>27.458333333333332</v>
      </c>
      <c r="AE16" s="83">
        <v>17</v>
      </c>
      <c r="AF16" s="13">
        <f>((22*12)+5+(13/16))/12</f>
        <v>22.484375</v>
      </c>
      <c r="AG16" s="13">
        <f>((23*12)+2+(3/4))/12</f>
        <v>23.229166666666668</v>
      </c>
      <c r="AH16" s="13">
        <f>((23*12)+11+(3/4))/12</f>
        <v>23.979166666666668</v>
      </c>
      <c r="AI16" s="13">
        <f>((24*12)+8+(3/4))/12</f>
        <v>24.729166666666668</v>
      </c>
      <c r="AJ16" s="13">
        <f>((25*12)+5+(11/16))/12</f>
        <v>25.473958333333332</v>
      </c>
      <c r="AK16" s="83">
        <v>17</v>
      </c>
      <c r="AL16" s="13">
        <f>(218+ (5/16))/12</f>
        <v>18.192708333333332</v>
      </c>
      <c r="AM16" s="13">
        <f>((19*12)+4.5)/12</f>
        <v>19.375</v>
      </c>
      <c r="AN16" s="13">
        <f>(246+(5/8))/12</f>
        <v>20.552083333333332</v>
      </c>
      <c r="AO16" s="83">
        <v>17</v>
      </c>
      <c r="AP16" s="33">
        <v>30</v>
      </c>
      <c r="AQ16" s="13">
        <v>25</v>
      </c>
      <c r="AR16" s="13">
        <v>25</v>
      </c>
      <c r="AS16" s="13">
        <v>25</v>
      </c>
      <c r="AT16" s="13">
        <v>25</v>
      </c>
      <c r="AU16" s="13">
        <v>25</v>
      </c>
      <c r="AV16" s="13">
        <v>25</v>
      </c>
      <c r="AW16" s="13">
        <v>25</v>
      </c>
      <c r="AX16" s="13">
        <v>25</v>
      </c>
      <c r="AY16" s="13">
        <v>25</v>
      </c>
      <c r="AZ16" s="13">
        <v>25</v>
      </c>
      <c r="BA16" s="13">
        <v>25</v>
      </c>
      <c r="BB16" s="13">
        <v>16.5</v>
      </c>
      <c r="BC16" s="13">
        <v>16.5</v>
      </c>
      <c r="BD16" s="13">
        <v>16.5</v>
      </c>
      <c r="BE16" s="13">
        <v>16.5</v>
      </c>
      <c r="BF16" s="13">
        <v>29.9115</v>
      </c>
      <c r="BG16" s="83">
        <v>26.494800000000001</v>
      </c>
      <c r="BH16" s="83">
        <v>23.072900000000001</v>
      </c>
      <c r="BI16" s="83">
        <v>16.453099999999999</v>
      </c>
      <c r="BJ16" s="83">
        <v>12.8125</v>
      </c>
      <c r="BK16" s="83">
        <v>9.1719000000000008</v>
      </c>
      <c r="BL16" s="83">
        <v>5.53125</v>
      </c>
      <c r="BM16" s="83">
        <v>29.9115</v>
      </c>
      <c r="BN16" s="83">
        <v>26.494800000000001</v>
      </c>
      <c r="BO16" s="83">
        <v>23.072900000000001</v>
      </c>
      <c r="BP16" s="83">
        <v>16.453099999999999</v>
      </c>
      <c r="BQ16" s="83">
        <v>12.8125</v>
      </c>
      <c r="BR16" s="83">
        <v>9.1719000000000008</v>
      </c>
      <c r="BS16" s="83">
        <v>5.53125</v>
      </c>
      <c r="BT16" s="83">
        <v>29.9115</v>
      </c>
      <c r="BU16" s="83">
        <v>26.494800000000001</v>
      </c>
      <c r="BV16" s="83">
        <v>23.072900000000001</v>
      </c>
      <c r="BW16" s="83">
        <v>16.453099999999999</v>
      </c>
      <c r="BX16" s="83">
        <v>12.8125</v>
      </c>
      <c r="BY16" s="83">
        <v>9.1719000000000008</v>
      </c>
      <c r="BZ16" s="83">
        <v>5.53125</v>
      </c>
      <c r="CA16" s="83">
        <v>29.9115</v>
      </c>
      <c r="CB16" s="83">
        <v>26.494800000000001</v>
      </c>
      <c r="CC16" s="83">
        <v>23.072900000000001</v>
      </c>
      <c r="CD16" s="83">
        <v>16.453099999999999</v>
      </c>
      <c r="CE16" s="83">
        <v>12.8125</v>
      </c>
      <c r="CF16" s="83">
        <v>9.1719000000000008</v>
      </c>
      <c r="CG16" s="83">
        <v>5.53125</v>
      </c>
      <c r="CH16" s="83">
        <v>29.9115</v>
      </c>
      <c r="CI16" s="83">
        <v>26.494800000000001</v>
      </c>
      <c r="CJ16" s="83">
        <v>23.072900000000001</v>
      </c>
      <c r="CK16" s="83">
        <v>16.453099999999999</v>
      </c>
      <c r="CL16" s="83">
        <v>12.8125</v>
      </c>
      <c r="CM16" s="83">
        <v>9.1719000000000008</v>
      </c>
      <c r="CN16" s="83">
        <v>5.53125</v>
      </c>
      <c r="CO16" s="83">
        <v>29.9115</v>
      </c>
      <c r="CP16" s="83">
        <v>26.494800000000001</v>
      </c>
      <c r="CQ16" s="83">
        <v>23.072900000000001</v>
      </c>
      <c r="CR16" s="83">
        <v>16.453099999999999</v>
      </c>
      <c r="CS16" s="83">
        <v>12.8125</v>
      </c>
      <c r="CT16" s="83">
        <v>9.1719000000000008</v>
      </c>
      <c r="CU16" s="83">
        <v>5.53125</v>
      </c>
      <c r="CV16" s="83">
        <v>29.9115</v>
      </c>
      <c r="CW16" s="83">
        <v>26.494800000000001</v>
      </c>
      <c r="CX16" s="83">
        <v>23.072900000000001</v>
      </c>
      <c r="CY16" s="83">
        <v>16.453099999999999</v>
      </c>
      <c r="CZ16" s="83">
        <v>12.8125</v>
      </c>
      <c r="DA16" s="83">
        <v>9.1719000000000008</v>
      </c>
      <c r="DB16" s="83">
        <v>5.53125</v>
      </c>
      <c r="DC16" s="83">
        <v>29.9115</v>
      </c>
      <c r="DD16" s="83">
        <v>26.494800000000001</v>
      </c>
      <c r="DE16" s="83">
        <v>23.072900000000001</v>
      </c>
      <c r="DF16" s="83">
        <v>16.453099999999999</v>
      </c>
      <c r="DG16" s="83">
        <v>12.8125</v>
      </c>
      <c r="DH16" s="83">
        <v>9.1719000000000008</v>
      </c>
      <c r="DI16" s="83">
        <v>5.53125</v>
      </c>
      <c r="DJ16" s="83">
        <v>29.9115</v>
      </c>
      <c r="DK16" s="83">
        <v>26.494800000000001</v>
      </c>
      <c r="DL16" s="83">
        <v>23.072900000000001</v>
      </c>
      <c r="DM16" s="83">
        <v>16.453099999999999</v>
      </c>
      <c r="DN16" s="83">
        <v>12.8125</v>
      </c>
      <c r="DO16" s="83">
        <v>9.1719000000000008</v>
      </c>
      <c r="DP16" s="83">
        <v>5.53125</v>
      </c>
      <c r="DQ16" s="13">
        <f>(218+ (5/16))/12</f>
        <v>18.192708333333332</v>
      </c>
      <c r="DR16" s="13">
        <f>((19*12)+4.5)/12</f>
        <v>19.375</v>
      </c>
      <c r="DS16" s="13">
        <f>(246+(5/8))/12</f>
        <v>20.552083333333332</v>
      </c>
      <c r="DT16" s="13">
        <v>17</v>
      </c>
      <c r="DU16" s="13">
        <f>((22*12)+5+(13/16))/12</f>
        <v>22.484375</v>
      </c>
      <c r="DV16" s="13">
        <f>((23*12)+2+(3/4))/12</f>
        <v>23.229166666666668</v>
      </c>
      <c r="DW16" s="13">
        <f>((23*12)+11+(3/4))/12</f>
        <v>23.979166666666668</v>
      </c>
      <c r="DX16" s="13">
        <f>((24*12)+8+(3/4))/12</f>
        <v>24.729166666666668</v>
      </c>
      <c r="DY16" s="13">
        <f>((25*12)+5+(11/16))/12</f>
        <v>25.473958333333332</v>
      </c>
      <c r="DZ16" s="13">
        <v>17</v>
      </c>
      <c r="EA16" s="13">
        <f>((26*12)+5+(5/8))/12</f>
        <v>26.46875</v>
      </c>
      <c r="EB16" s="13">
        <f>((26*12)+8+(9/16))/12</f>
        <v>26.713541666666668</v>
      </c>
      <c r="EC16" s="13">
        <f>((26*12)+11+(10/16))/12</f>
        <v>26.96875</v>
      </c>
      <c r="ED16" s="13">
        <f>((27*12)+2+(8/16))/12</f>
        <v>27.208333333333332</v>
      </c>
      <c r="EE16" s="13">
        <f>((27*12)+5+(8/16))/12</f>
        <v>27.458333333333332</v>
      </c>
      <c r="EF16" s="13">
        <v>17</v>
      </c>
      <c r="EG16" s="13">
        <f>((26*12)+5+(5/8))/12</f>
        <v>26.46875</v>
      </c>
      <c r="EH16" s="13">
        <f>((26*12)+8+(9/16))/12</f>
        <v>26.713541666666668</v>
      </c>
      <c r="EI16" s="13">
        <f>((26*12)+11+(10/16))/12</f>
        <v>26.96875</v>
      </c>
      <c r="EJ16" s="13">
        <f>((27*12)+2+(8/16))/12</f>
        <v>27.208333333333332</v>
      </c>
      <c r="EK16" s="13">
        <f>((27*12)+5+(8/16))/12</f>
        <v>27.458333333333332</v>
      </c>
      <c r="EL16" s="13">
        <v>17</v>
      </c>
      <c r="EM16" s="13">
        <f>((22*12)+5+(13/16))/12</f>
        <v>22.484375</v>
      </c>
      <c r="EN16" s="13">
        <f>((23*12)+2+(3/4))/12</f>
        <v>23.229166666666668</v>
      </c>
      <c r="EO16" s="13">
        <f>((23*12)+11+(3/4))/12</f>
        <v>23.979166666666668</v>
      </c>
      <c r="EP16" s="13">
        <f>((24*12)+8+(3/4))/12</f>
        <v>24.729166666666668</v>
      </c>
      <c r="EQ16" s="13">
        <f>((25*12)+5+(11/16))/12</f>
        <v>25.473958333333332</v>
      </c>
      <c r="ER16" s="13">
        <v>17</v>
      </c>
      <c r="ES16" s="13">
        <f>(218+ (5/16))/12</f>
        <v>18.192708333333332</v>
      </c>
      <c r="ET16" s="13">
        <f>((19*12)+4.5)/12</f>
        <v>19.375</v>
      </c>
      <c r="EU16" s="13">
        <f>(246+(5/8))/12</f>
        <v>20.552083333333332</v>
      </c>
      <c r="EV16" s="34">
        <v>17</v>
      </c>
      <c r="EW16" s="33">
        <v>30</v>
      </c>
      <c r="EX16" s="13">
        <v>25</v>
      </c>
      <c r="EY16" s="13">
        <v>25</v>
      </c>
      <c r="EZ16" s="13">
        <v>25</v>
      </c>
      <c r="FA16" s="13">
        <v>25</v>
      </c>
      <c r="FB16" s="13">
        <v>25</v>
      </c>
      <c r="FC16" s="13">
        <v>25</v>
      </c>
      <c r="FD16" s="13">
        <v>25</v>
      </c>
      <c r="FE16" s="13">
        <v>25</v>
      </c>
      <c r="FF16" s="13">
        <v>25</v>
      </c>
      <c r="FG16" s="13">
        <v>25</v>
      </c>
      <c r="FH16" s="13">
        <v>25</v>
      </c>
      <c r="FI16" s="13">
        <v>16.5</v>
      </c>
      <c r="FJ16" s="13">
        <v>16.5</v>
      </c>
      <c r="FK16" s="13">
        <v>16.5</v>
      </c>
      <c r="FL16" s="170">
        <v>16.5</v>
      </c>
      <c r="FM16" s="170">
        <v>29.9115</v>
      </c>
      <c r="FN16" s="83">
        <v>26.494800000000001</v>
      </c>
      <c r="FO16" s="83">
        <v>23.072900000000001</v>
      </c>
      <c r="FP16" s="83">
        <v>16.453099999999999</v>
      </c>
      <c r="FQ16" s="83">
        <v>12.8125</v>
      </c>
      <c r="FR16" s="83">
        <v>9.1719000000000008</v>
      </c>
      <c r="FS16" s="83">
        <v>5.53125</v>
      </c>
      <c r="FT16" s="83">
        <v>29.9115</v>
      </c>
      <c r="FU16" s="83">
        <v>26.494800000000001</v>
      </c>
      <c r="FV16" s="83">
        <v>23.072900000000001</v>
      </c>
      <c r="FW16" s="83">
        <v>16.453099999999999</v>
      </c>
      <c r="FX16" s="83">
        <v>12.8125</v>
      </c>
      <c r="FY16" s="83">
        <v>9.1719000000000008</v>
      </c>
      <c r="FZ16" s="83">
        <v>5.53125</v>
      </c>
      <c r="GA16" s="83">
        <v>29.9115</v>
      </c>
      <c r="GB16" s="83">
        <v>26.494800000000001</v>
      </c>
      <c r="GC16" s="83">
        <v>23.072900000000001</v>
      </c>
      <c r="GD16" s="83">
        <v>16.453099999999999</v>
      </c>
      <c r="GE16" s="83">
        <v>12.8125</v>
      </c>
      <c r="GF16" s="83">
        <v>9.1719000000000008</v>
      </c>
      <c r="GG16" s="83">
        <v>5.53125</v>
      </c>
      <c r="GH16" s="83">
        <v>29.9115</v>
      </c>
      <c r="GI16" s="83">
        <v>26.494800000000001</v>
      </c>
      <c r="GJ16" s="83">
        <v>23.072900000000001</v>
      </c>
      <c r="GK16" s="83">
        <v>16.453099999999999</v>
      </c>
      <c r="GL16" s="83">
        <v>12.8125</v>
      </c>
      <c r="GM16" s="83">
        <v>9.1719000000000008</v>
      </c>
      <c r="GN16" s="83">
        <v>5.53125</v>
      </c>
      <c r="GO16" s="83">
        <v>29.9115</v>
      </c>
      <c r="GP16" s="83">
        <v>26.494800000000001</v>
      </c>
      <c r="GQ16" s="83">
        <v>23.072900000000001</v>
      </c>
      <c r="GR16" s="83">
        <v>16.453099999999999</v>
      </c>
      <c r="GS16" s="83">
        <v>12.8125</v>
      </c>
      <c r="GT16" s="83">
        <v>9.1719000000000008</v>
      </c>
      <c r="GU16" s="83">
        <v>5.53125</v>
      </c>
      <c r="GV16" s="83">
        <v>29.9115</v>
      </c>
      <c r="GW16" s="83">
        <v>26.494800000000001</v>
      </c>
      <c r="GX16" s="83">
        <v>23.072900000000001</v>
      </c>
      <c r="GY16" s="83">
        <v>16.453099999999999</v>
      </c>
      <c r="GZ16" s="83">
        <v>12.8125</v>
      </c>
      <c r="HA16" s="83">
        <v>9.1719000000000008</v>
      </c>
      <c r="HB16" s="83">
        <v>5.53125</v>
      </c>
      <c r="HC16" s="83">
        <v>29.9115</v>
      </c>
      <c r="HD16" s="83">
        <v>26.494800000000001</v>
      </c>
      <c r="HE16" s="83">
        <v>23.072900000000001</v>
      </c>
      <c r="HF16" s="83">
        <v>16.453099999999999</v>
      </c>
      <c r="HG16" s="83">
        <v>12.8125</v>
      </c>
      <c r="HH16" s="83">
        <v>9.1719000000000008</v>
      </c>
      <c r="HI16" s="83">
        <v>5.53125</v>
      </c>
      <c r="HJ16" s="83">
        <v>29.9115</v>
      </c>
      <c r="HK16" s="83">
        <v>26.494800000000001</v>
      </c>
      <c r="HL16" s="83">
        <v>23.072900000000001</v>
      </c>
      <c r="HM16" s="83">
        <v>16.453099999999999</v>
      </c>
      <c r="HN16" s="83">
        <v>12.8125</v>
      </c>
      <c r="HO16" s="83">
        <v>9.1719000000000008</v>
      </c>
      <c r="HP16" s="83">
        <v>5.53125</v>
      </c>
      <c r="HQ16" s="83">
        <v>29.9115</v>
      </c>
      <c r="HR16" s="83">
        <v>26.494800000000001</v>
      </c>
      <c r="HS16" s="83">
        <v>23.072900000000001</v>
      </c>
      <c r="HT16" s="83">
        <v>16.453099999999999</v>
      </c>
      <c r="HU16" s="83">
        <v>12.8125</v>
      </c>
      <c r="HV16" s="83">
        <v>9.1719000000000008</v>
      </c>
      <c r="HW16" s="83">
        <v>5.53125</v>
      </c>
      <c r="HX16" s="33">
        <v>30</v>
      </c>
      <c r="HY16" s="13">
        <v>25</v>
      </c>
      <c r="HZ16" s="13">
        <v>25</v>
      </c>
      <c r="IA16" s="13">
        <v>25</v>
      </c>
      <c r="IB16" s="13">
        <v>25</v>
      </c>
      <c r="IC16" s="107">
        <v>25</v>
      </c>
      <c r="ID16" s="107">
        <v>25</v>
      </c>
      <c r="IE16" s="107">
        <v>25</v>
      </c>
      <c r="IF16" s="131">
        <v>25</v>
      </c>
      <c r="IG16" s="107">
        <v>25</v>
      </c>
      <c r="IH16" s="107">
        <v>25</v>
      </c>
      <c r="II16" s="107">
        <v>25</v>
      </c>
      <c r="IJ16" s="13">
        <v>16.5</v>
      </c>
      <c r="IK16" s="13">
        <v>16.5</v>
      </c>
      <c r="IL16" s="13">
        <v>16.5</v>
      </c>
      <c r="IM16" s="13">
        <v>16.5</v>
      </c>
      <c r="IN16" s="13">
        <v>25</v>
      </c>
      <c r="IO16" s="13">
        <v>25</v>
      </c>
      <c r="IP16" s="13">
        <v>25</v>
      </c>
      <c r="IQ16" s="13">
        <v>25</v>
      </c>
      <c r="IR16" s="13">
        <v>25</v>
      </c>
      <c r="IS16" s="13">
        <v>25</v>
      </c>
      <c r="IT16" s="34">
        <v>13.5</v>
      </c>
    </row>
    <row r="17" spans="1:254" s="166" customFormat="1">
      <c r="A17" s="202" t="s">
        <v>58</v>
      </c>
      <c r="B17" s="33">
        <v>210.27</v>
      </c>
      <c r="C17" s="164">
        <v>210.27</v>
      </c>
      <c r="D17" s="164">
        <v>210.27</v>
      </c>
      <c r="E17" s="164">
        <v>210.27</v>
      </c>
      <c r="F17" s="33">
        <v>100</v>
      </c>
      <c r="G17" s="164">
        <v>100</v>
      </c>
      <c r="H17" s="164">
        <v>100</v>
      </c>
      <c r="I17" s="164">
        <v>100</v>
      </c>
      <c r="J17" s="166">
        <v>325.27</v>
      </c>
      <c r="K17" s="166">
        <v>325.27</v>
      </c>
      <c r="L17" s="166">
        <v>325.27</v>
      </c>
      <c r="M17" s="166">
        <v>325.27</v>
      </c>
      <c r="N17" s="166">
        <v>325.27</v>
      </c>
      <c r="O17" s="166">
        <v>325.27</v>
      </c>
      <c r="P17" s="166">
        <v>325.27</v>
      </c>
      <c r="Q17" s="166">
        <v>325.27</v>
      </c>
      <c r="R17" s="166">
        <v>325.27</v>
      </c>
      <c r="S17" s="166">
        <v>325.27</v>
      </c>
      <c r="T17" s="166">
        <v>325.27</v>
      </c>
      <c r="U17" s="166">
        <v>325.27</v>
      </c>
      <c r="V17" s="166">
        <v>325.27</v>
      </c>
      <c r="W17" s="166">
        <v>325.27</v>
      </c>
      <c r="X17" s="166">
        <v>325.27</v>
      </c>
      <c r="Y17" s="166">
        <v>325.27</v>
      </c>
      <c r="Z17" s="166">
        <v>325.27</v>
      </c>
      <c r="AA17" s="166">
        <v>325.27</v>
      </c>
      <c r="AB17" s="166">
        <v>325.27</v>
      </c>
      <c r="AC17" s="166">
        <v>325.27</v>
      </c>
      <c r="AD17" s="166">
        <v>325.27</v>
      </c>
      <c r="AE17" s="166">
        <v>325.27</v>
      </c>
      <c r="AF17" s="166">
        <v>325.27</v>
      </c>
      <c r="AG17" s="166">
        <v>325.27</v>
      </c>
      <c r="AH17" s="166">
        <v>325.27</v>
      </c>
      <c r="AI17" s="166">
        <v>325.27</v>
      </c>
      <c r="AJ17" s="166">
        <v>325.27</v>
      </c>
      <c r="AK17" s="166">
        <v>325.27</v>
      </c>
      <c r="AL17" s="166">
        <v>325.27</v>
      </c>
      <c r="AM17" s="166">
        <v>325.27</v>
      </c>
      <c r="AN17" s="166">
        <v>325.27</v>
      </c>
      <c r="AO17" s="166">
        <v>325.27</v>
      </c>
      <c r="AP17" s="33">
        <v>100</v>
      </c>
      <c r="AQ17" s="164">
        <v>100</v>
      </c>
      <c r="AR17" s="164">
        <v>100</v>
      </c>
      <c r="AS17" s="164">
        <v>100</v>
      </c>
      <c r="AT17" s="164">
        <v>100</v>
      </c>
      <c r="AU17" s="164">
        <v>100</v>
      </c>
      <c r="AV17" s="164">
        <v>100</v>
      </c>
      <c r="AW17" s="164">
        <v>100</v>
      </c>
      <c r="AX17" s="164">
        <v>100</v>
      </c>
      <c r="AY17" s="164">
        <v>100</v>
      </c>
      <c r="AZ17" s="164">
        <v>100</v>
      </c>
      <c r="BA17" s="164">
        <v>100</v>
      </c>
      <c r="BB17" s="164">
        <v>100</v>
      </c>
      <c r="BC17" s="164">
        <v>100</v>
      </c>
      <c r="BD17" s="164">
        <v>100</v>
      </c>
      <c r="BE17" s="164">
        <v>100</v>
      </c>
      <c r="BF17" s="164">
        <v>210.27</v>
      </c>
      <c r="BG17" s="164">
        <v>210.27</v>
      </c>
      <c r="BH17" s="164">
        <v>210.27</v>
      </c>
      <c r="BI17" s="164">
        <v>210.27</v>
      </c>
      <c r="BJ17" s="164">
        <v>210.27</v>
      </c>
      <c r="BK17" s="164">
        <v>210.27</v>
      </c>
      <c r="BL17" s="164">
        <v>210.27</v>
      </c>
      <c r="BM17" s="164">
        <v>210.27</v>
      </c>
      <c r="BN17" s="164">
        <v>210.27</v>
      </c>
      <c r="BO17" s="164">
        <v>210.27</v>
      </c>
      <c r="BP17" s="164">
        <v>210.27</v>
      </c>
      <c r="BQ17" s="164">
        <v>210.27</v>
      </c>
      <c r="BR17" s="164">
        <v>210.27</v>
      </c>
      <c r="BS17" s="164">
        <v>210.27</v>
      </c>
      <c r="BT17" s="164">
        <v>210.27</v>
      </c>
      <c r="BU17" s="164">
        <v>210.27</v>
      </c>
      <c r="BV17" s="164">
        <v>210.27</v>
      </c>
      <c r="BW17" s="164">
        <v>210.27</v>
      </c>
      <c r="BX17" s="164">
        <v>210.27</v>
      </c>
      <c r="BY17" s="164">
        <v>210.27</v>
      </c>
      <c r="BZ17" s="164">
        <v>210.27</v>
      </c>
      <c r="CA17" s="164">
        <v>210.27</v>
      </c>
      <c r="CB17" s="164">
        <v>210.27</v>
      </c>
      <c r="CC17" s="164">
        <v>210.27</v>
      </c>
      <c r="CD17" s="164">
        <v>210.27</v>
      </c>
      <c r="CE17" s="164">
        <v>210.27</v>
      </c>
      <c r="CF17" s="164">
        <v>210.27</v>
      </c>
      <c r="CG17" s="164">
        <v>210.27</v>
      </c>
      <c r="CH17" s="164">
        <v>210.27</v>
      </c>
      <c r="CI17" s="164">
        <v>210.27</v>
      </c>
      <c r="CJ17" s="164">
        <v>210.27</v>
      </c>
      <c r="CK17" s="164">
        <v>210.27</v>
      </c>
      <c r="CL17" s="164">
        <v>210.27</v>
      </c>
      <c r="CM17" s="164">
        <v>210.27</v>
      </c>
      <c r="CN17" s="164">
        <v>210.27</v>
      </c>
      <c r="CO17" s="164">
        <v>210.27</v>
      </c>
      <c r="CP17" s="164">
        <v>210.27</v>
      </c>
      <c r="CQ17" s="164">
        <v>210.27</v>
      </c>
      <c r="CR17" s="164">
        <v>210.27</v>
      </c>
      <c r="CS17" s="164">
        <v>210.27</v>
      </c>
      <c r="CT17" s="164">
        <v>210.27</v>
      </c>
      <c r="CU17" s="164">
        <v>210.27</v>
      </c>
      <c r="CV17" s="164">
        <v>210.27</v>
      </c>
      <c r="CW17" s="164">
        <v>210.27</v>
      </c>
      <c r="CX17" s="164">
        <v>210.27</v>
      </c>
      <c r="CY17" s="164">
        <v>210.27</v>
      </c>
      <c r="CZ17" s="164">
        <v>210.27</v>
      </c>
      <c r="DA17" s="164">
        <v>210.27</v>
      </c>
      <c r="DB17" s="164">
        <v>210.27</v>
      </c>
      <c r="DC17" s="164">
        <v>210.27</v>
      </c>
      <c r="DD17" s="164">
        <v>210.27</v>
      </c>
      <c r="DE17" s="164">
        <v>210.27</v>
      </c>
      <c r="DF17" s="164">
        <v>210.27</v>
      </c>
      <c r="DG17" s="164">
        <v>210.27</v>
      </c>
      <c r="DH17" s="164">
        <v>210.27</v>
      </c>
      <c r="DI17" s="164">
        <v>210.27</v>
      </c>
      <c r="DJ17" s="164">
        <v>210.27</v>
      </c>
      <c r="DK17" s="164">
        <v>210.27</v>
      </c>
      <c r="DL17" s="164">
        <v>210.27</v>
      </c>
      <c r="DM17" s="164">
        <v>210.27</v>
      </c>
      <c r="DN17" s="164">
        <v>210.27</v>
      </c>
      <c r="DO17" s="164">
        <v>210.27</v>
      </c>
      <c r="DP17" s="164">
        <v>210.27</v>
      </c>
      <c r="DQ17" s="164">
        <v>50</v>
      </c>
      <c r="DR17" s="164">
        <v>50</v>
      </c>
      <c r="DS17" s="164">
        <v>50</v>
      </c>
      <c r="DT17" s="164">
        <v>50</v>
      </c>
      <c r="DU17" s="164">
        <v>50</v>
      </c>
      <c r="DV17" s="164">
        <v>50</v>
      </c>
      <c r="DW17" s="164">
        <v>50</v>
      </c>
      <c r="DX17" s="164">
        <v>50</v>
      </c>
      <c r="DY17" s="164">
        <v>50</v>
      </c>
      <c r="DZ17" s="164">
        <v>50</v>
      </c>
      <c r="EA17" s="164">
        <v>50</v>
      </c>
      <c r="EB17" s="164">
        <v>50</v>
      </c>
      <c r="EC17" s="164">
        <v>50</v>
      </c>
      <c r="ED17" s="164">
        <v>50</v>
      </c>
      <c r="EE17" s="164">
        <v>50</v>
      </c>
      <c r="EF17" s="164">
        <v>50</v>
      </c>
      <c r="EG17" s="164">
        <v>50</v>
      </c>
      <c r="EH17" s="164">
        <v>50</v>
      </c>
      <c r="EI17" s="164">
        <v>50</v>
      </c>
      <c r="EJ17" s="164">
        <v>50</v>
      </c>
      <c r="EK17" s="164">
        <v>50</v>
      </c>
      <c r="EL17" s="164">
        <v>50</v>
      </c>
      <c r="EM17" s="164">
        <v>50</v>
      </c>
      <c r="EN17" s="164">
        <v>50</v>
      </c>
      <c r="EO17" s="164">
        <v>50</v>
      </c>
      <c r="EP17" s="164">
        <v>50</v>
      </c>
      <c r="EQ17" s="164">
        <v>50</v>
      </c>
      <c r="ER17" s="164">
        <v>50</v>
      </c>
      <c r="ES17" s="164">
        <v>50</v>
      </c>
      <c r="ET17" s="164">
        <v>50</v>
      </c>
      <c r="EU17" s="164">
        <v>50</v>
      </c>
      <c r="EV17" s="165">
        <v>50</v>
      </c>
      <c r="EW17" s="33">
        <v>100</v>
      </c>
      <c r="EX17" s="164">
        <v>100</v>
      </c>
      <c r="EY17" s="164">
        <v>100</v>
      </c>
      <c r="EZ17" s="164">
        <v>100</v>
      </c>
      <c r="FA17" s="164">
        <v>100</v>
      </c>
      <c r="FB17" s="164">
        <v>100</v>
      </c>
      <c r="FC17" s="164">
        <v>100</v>
      </c>
      <c r="FD17" s="164">
        <v>100</v>
      </c>
      <c r="FE17" s="164">
        <v>100</v>
      </c>
      <c r="FF17" s="164">
        <v>100</v>
      </c>
      <c r="FG17" s="164">
        <v>100</v>
      </c>
      <c r="FH17" s="164">
        <v>100</v>
      </c>
      <c r="FI17" s="164">
        <v>100</v>
      </c>
      <c r="FJ17" s="164">
        <v>100</v>
      </c>
      <c r="FK17" s="164">
        <v>100</v>
      </c>
      <c r="FL17" s="170">
        <v>100</v>
      </c>
      <c r="FM17" s="170">
        <v>100</v>
      </c>
      <c r="FN17" s="166">
        <v>100</v>
      </c>
      <c r="FO17" s="166">
        <v>100</v>
      </c>
      <c r="FP17" s="166">
        <v>100</v>
      </c>
      <c r="FQ17" s="166">
        <v>100</v>
      </c>
      <c r="FR17" s="166">
        <v>100</v>
      </c>
      <c r="FS17" s="166">
        <v>100</v>
      </c>
      <c r="FT17" s="166">
        <v>100</v>
      </c>
      <c r="FU17" s="166">
        <v>100</v>
      </c>
      <c r="FV17" s="166">
        <v>100</v>
      </c>
      <c r="FW17" s="166">
        <v>100</v>
      </c>
      <c r="FX17" s="166">
        <v>100</v>
      </c>
      <c r="FY17" s="166">
        <v>100</v>
      </c>
      <c r="FZ17" s="166">
        <v>100</v>
      </c>
      <c r="GA17" s="166">
        <v>100</v>
      </c>
      <c r="GB17" s="166">
        <v>100</v>
      </c>
      <c r="GC17" s="166">
        <v>100</v>
      </c>
      <c r="GD17" s="166">
        <v>100</v>
      </c>
      <c r="GE17" s="166">
        <v>100</v>
      </c>
      <c r="GF17" s="166">
        <v>100</v>
      </c>
      <c r="GG17" s="166">
        <v>100</v>
      </c>
      <c r="GH17" s="166">
        <v>100</v>
      </c>
      <c r="GI17" s="166">
        <v>100</v>
      </c>
      <c r="GJ17" s="166">
        <v>100</v>
      </c>
      <c r="GK17" s="166">
        <v>100</v>
      </c>
      <c r="GL17" s="166">
        <v>100</v>
      </c>
      <c r="GM17" s="166">
        <v>100</v>
      </c>
      <c r="GN17" s="166">
        <v>100</v>
      </c>
      <c r="GO17" s="166">
        <v>100</v>
      </c>
      <c r="GP17" s="166">
        <v>100</v>
      </c>
      <c r="GQ17" s="166">
        <v>100</v>
      </c>
      <c r="GR17" s="166">
        <v>100</v>
      </c>
      <c r="GS17" s="166">
        <v>100</v>
      </c>
      <c r="GT17" s="166">
        <v>100</v>
      </c>
      <c r="GU17" s="166">
        <v>100</v>
      </c>
      <c r="GV17" s="166">
        <v>100</v>
      </c>
      <c r="GW17" s="166">
        <v>100</v>
      </c>
      <c r="GX17" s="166">
        <v>100</v>
      </c>
      <c r="GY17" s="166">
        <v>100</v>
      </c>
      <c r="GZ17" s="166">
        <v>100</v>
      </c>
      <c r="HA17" s="166">
        <v>100</v>
      </c>
      <c r="HB17" s="166">
        <v>100</v>
      </c>
      <c r="HC17" s="166">
        <v>100</v>
      </c>
      <c r="HD17" s="166">
        <v>100</v>
      </c>
      <c r="HE17" s="166">
        <v>100</v>
      </c>
      <c r="HF17" s="166">
        <v>100</v>
      </c>
      <c r="HG17" s="166">
        <v>100</v>
      </c>
      <c r="HH17" s="166">
        <v>100</v>
      </c>
      <c r="HI17" s="166">
        <v>100</v>
      </c>
      <c r="HJ17" s="166">
        <v>100</v>
      </c>
      <c r="HK17" s="166">
        <v>100</v>
      </c>
      <c r="HL17" s="166">
        <v>100</v>
      </c>
      <c r="HM17" s="166">
        <v>100</v>
      </c>
      <c r="HN17" s="166">
        <v>100</v>
      </c>
      <c r="HO17" s="166">
        <v>100</v>
      </c>
      <c r="HP17" s="166">
        <v>100</v>
      </c>
      <c r="HQ17" s="166">
        <v>100</v>
      </c>
      <c r="HR17" s="166">
        <v>100</v>
      </c>
      <c r="HS17" s="166">
        <v>100</v>
      </c>
      <c r="HT17" s="166">
        <v>100</v>
      </c>
      <c r="HU17" s="166">
        <v>100</v>
      </c>
      <c r="HV17" s="166">
        <v>100</v>
      </c>
      <c r="HW17" s="166">
        <v>100</v>
      </c>
      <c r="HX17" s="33">
        <v>100</v>
      </c>
      <c r="HY17" s="164">
        <v>100</v>
      </c>
      <c r="HZ17" s="164">
        <v>100</v>
      </c>
      <c r="IA17" s="164">
        <v>100</v>
      </c>
      <c r="IB17" s="164">
        <v>100</v>
      </c>
      <c r="IC17" s="107">
        <v>100</v>
      </c>
      <c r="ID17" s="107">
        <v>100</v>
      </c>
      <c r="IE17" s="107">
        <v>100</v>
      </c>
      <c r="IF17" s="131">
        <v>100</v>
      </c>
      <c r="IG17" s="107">
        <v>100</v>
      </c>
      <c r="IH17" s="107">
        <v>100</v>
      </c>
      <c r="II17" s="107">
        <v>100</v>
      </c>
      <c r="IJ17" s="164">
        <v>100</v>
      </c>
      <c r="IK17" s="164">
        <v>100</v>
      </c>
      <c r="IL17" s="164">
        <v>100</v>
      </c>
      <c r="IM17" s="164">
        <v>100</v>
      </c>
      <c r="IN17" s="164">
        <v>100</v>
      </c>
      <c r="IO17" s="164">
        <v>100</v>
      </c>
      <c r="IP17" s="164">
        <v>100</v>
      </c>
      <c r="IQ17" s="164">
        <v>100</v>
      </c>
      <c r="IR17" s="164">
        <v>100</v>
      </c>
      <c r="IS17" s="164">
        <v>100</v>
      </c>
      <c r="IT17" s="165">
        <v>100</v>
      </c>
    </row>
    <row r="18" spans="1:254">
      <c r="A18" t="s">
        <v>59</v>
      </c>
      <c r="B18" s="33">
        <v>5</v>
      </c>
      <c r="C18" s="13">
        <v>5</v>
      </c>
      <c r="D18" s="13">
        <v>5</v>
      </c>
      <c r="E18" s="13">
        <v>5</v>
      </c>
      <c r="F18" s="33">
        <f>10/2</f>
        <v>5</v>
      </c>
      <c r="G18" s="13">
        <v>5</v>
      </c>
      <c r="H18" s="13">
        <v>5</v>
      </c>
      <c r="I18" s="164">
        <v>5</v>
      </c>
      <c r="J18" s="13">
        <v>5</v>
      </c>
      <c r="K18" s="13">
        <v>5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v>5</v>
      </c>
      <c r="S18" s="13">
        <v>5</v>
      </c>
      <c r="T18" s="13">
        <v>5</v>
      </c>
      <c r="U18" s="13">
        <v>5</v>
      </c>
      <c r="V18" s="13">
        <v>5</v>
      </c>
      <c r="W18" s="13">
        <v>5</v>
      </c>
      <c r="X18" s="13">
        <v>5</v>
      </c>
      <c r="Y18" s="83">
        <v>5</v>
      </c>
      <c r="Z18" s="13">
        <v>5</v>
      </c>
      <c r="AA18" s="13">
        <v>5</v>
      </c>
      <c r="AB18" s="13">
        <v>5</v>
      </c>
      <c r="AC18" s="13">
        <v>5</v>
      </c>
      <c r="AD18" s="13">
        <v>5</v>
      </c>
      <c r="AE18" s="83">
        <v>5</v>
      </c>
      <c r="AF18" s="13">
        <v>5</v>
      </c>
      <c r="AG18" s="13">
        <v>5</v>
      </c>
      <c r="AH18" s="13">
        <v>5</v>
      </c>
      <c r="AI18" s="13">
        <v>5</v>
      </c>
      <c r="AJ18" s="13">
        <v>5</v>
      </c>
      <c r="AK18" s="83">
        <v>5</v>
      </c>
      <c r="AL18" s="13">
        <v>5</v>
      </c>
      <c r="AM18" s="13">
        <v>5</v>
      </c>
      <c r="AN18" s="13">
        <v>5</v>
      </c>
      <c r="AO18" s="83">
        <v>5</v>
      </c>
      <c r="AP18" s="33">
        <f>10/2</f>
        <v>5</v>
      </c>
      <c r="AQ18" s="13">
        <v>5</v>
      </c>
      <c r="AR18" s="13">
        <v>5</v>
      </c>
      <c r="AS18" s="13">
        <v>5</v>
      </c>
      <c r="AT18" s="13">
        <v>5</v>
      </c>
      <c r="AU18" s="13">
        <v>5</v>
      </c>
      <c r="AV18" s="13">
        <v>5</v>
      </c>
      <c r="AW18" s="13">
        <v>5</v>
      </c>
      <c r="AX18" s="13">
        <v>5</v>
      </c>
      <c r="AY18" s="13">
        <v>5</v>
      </c>
      <c r="AZ18" s="13">
        <v>5</v>
      </c>
      <c r="BA18" s="13">
        <v>5</v>
      </c>
      <c r="BB18" s="13">
        <v>5</v>
      </c>
      <c r="BC18" s="13">
        <v>5</v>
      </c>
      <c r="BD18" s="13">
        <v>5</v>
      </c>
      <c r="BE18" s="13">
        <v>5</v>
      </c>
      <c r="BF18" s="13">
        <v>5</v>
      </c>
      <c r="BG18" s="83">
        <v>5</v>
      </c>
      <c r="BH18" s="83">
        <v>5</v>
      </c>
      <c r="BI18" s="83">
        <v>5</v>
      </c>
      <c r="BJ18" s="83">
        <v>5</v>
      </c>
      <c r="BK18" s="83">
        <v>5</v>
      </c>
      <c r="BL18" s="83">
        <f>8.7292+2.5</f>
        <v>11.229200000000001</v>
      </c>
      <c r="BM18" s="83">
        <v>5</v>
      </c>
      <c r="BN18" s="83">
        <v>5</v>
      </c>
      <c r="BO18" s="83">
        <v>5</v>
      </c>
      <c r="BP18" s="83">
        <v>5</v>
      </c>
      <c r="BQ18" s="83">
        <v>5</v>
      </c>
      <c r="BR18" s="83">
        <v>5</v>
      </c>
      <c r="BS18" s="83">
        <f>8.7292+2.5</f>
        <v>11.229200000000001</v>
      </c>
      <c r="BT18" s="83">
        <v>5</v>
      </c>
      <c r="BU18" s="83">
        <v>5</v>
      </c>
      <c r="BV18" s="83">
        <v>5</v>
      </c>
      <c r="BW18" s="83">
        <v>5</v>
      </c>
      <c r="BX18" s="83">
        <v>5</v>
      </c>
      <c r="BY18" s="83">
        <v>5</v>
      </c>
      <c r="BZ18" s="83">
        <f>8.7292+2.5</f>
        <v>11.229200000000001</v>
      </c>
      <c r="CA18" s="83">
        <v>5</v>
      </c>
      <c r="CB18" s="83">
        <v>5</v>
      </c>
      <c r="CC18" s="83">
        <v>5</v>
      </c>
      <c r="CD18" s="83">
        <v>5</v>
      </c>
      <c r="CE18" s="83">
        <v>5</v>
      </c>
      <c r="CF18" s="83">
        <v>5</v>
      </c>
      <c r="CG18" s="83">
        <f>8.7292+2.5</f>
        <v>11.229200000000001</v>
      </c>
      <c r="CH18" s="83">
        <v>5</v>
      </c>
      <c r="CI18" s="83">
        <v>5</v>
      </c>
      <c r="CJ18" s="83">
        <v>5</v>
      </c>
      <c r="CK18" s="83">
        <v>5</v>
      </c>
      <c r="CL18" s="83">
        <v>5</v>
      </c>
      <c r="CM18" s="83">
        <v>5</v>
      </c>
      <c r="CN18" s="83">
        <f>8.7292+2.5</f>
        <v>11.229200000000001</v>
      </c>
      <c r="CO18" s="83">
        <v>5</v>
      </c>
      <c r="CP18" s="83">
        <v>5</v>
      </c>
      <c r="CQ18" s="83">
        <v>5</v>
      </c>
      <c r="CR18" s="83">
        <v>5</v>
      </c>
      <c r="CS18" s="83">
        <v>5</v>
      </c>
      <c r="CT18" s="83">
        <v>5</v>
      </c>
      <c r="CU18" s="83">
        <f>8.7292+2.5</f>
        <v>11.229200000000001</v>
      </c>
      <c r="CV18" s="83">
        <v>5</v>
      </c>
      <c r="CW18" s="83">
        <v>5</v>
      </c>
      <c r="CX18" s="83">
        <v>5</v>
      </c>
      <c r="CY18" s="83">
        <v>5</v>
      </c>
      <c r="CZ18" s="83">
        <v>5</v>
      </c>
      <c r="DA18" s="83">
        <v>5</v>
      </c>
      <c r="DB18" s="83">
        <f>8.7292+2.5</f>
        <v>11.229200000000001</v>
      </c>
      <c r="DC18" s="83">
        <v>5</v>
      </c>
      <c r="DD18" s="83">
        <v>5</v>
      </c>
      <c r="DE18" s="83">
        <v>5</v>
      </c>
      <c r="DF18" s="83">
        <v>5</v>
      </c>
      <c r="DG18" s="83">
        <v>5</v>
      </c>
      <c r="DH18" s="83">
        <v>5</v>
      </c>
      <c r="DI18" s="83">
        <f>8.7292+2.5</f>
        <v>11.229200000000001</v>
      </c>
      <c r="DJ18" s="83">
        <v>5</v>
      </c>
      <c r="DK18" s="83">
        <v>5</v>
      </c>
      <c r="DL18" s="83">
        <v>5</v>
      </c>
      <c r="DM18" s="83">
        <v>5</v>
      </c>
      <c r="DN18" s="83">
        <v>5</v>
      </c>
      <c r="DO18" s="83">
        <v>5</v>
      </c>
      <c r="DP18" s="83">
        <f>8.7292+2.5</f>
        <v>11.229200000000001</v>
      </c>
      <c r="DQ18" s="13">
        <v>5</v>
      </c>
      <c r="DR18" s="13">
        <v>5</v>
      </c>
      <c r="DS18" s="13">
        <v>5</v>
      </c>
      <c r="DT18" s="13">
        <v>5</v>
      </c>
      <c r="DU18" s="13">
        <v>5</v>
      </c>
      <c r="DV18" s="13">
        <v>5</v>
      </c>
      <c r="DW18" s="13">
        <v>5</v>
      </c>
      <c r="DX18" s="13">
        <v>5</v>
      </c>
      <c r="DY18" s="13">
        <v>5</v>
      </c>
      <c r="DZ18" s="13">
        <v>5</v>
      </c>
      <c r="EA18" s="13">
        <v>5</v>
      </c>
      <c r="EB18" s="13">
        <v>5</v>
      </c>
      <c r="EC18" s="13">
        <v>5</v>
      </c>
      <c r="ED18" s="13">
        <v>5</v>
      </c>
      <c r="EE18" s="13">
        <v>5</v>
      </c>
      <c r="EF18" s="13">
        <v>5</v>
      </c>
      <c r="EG18" s="13">
        <v>5</v>
      </c>
      <c r="EH18" s="13">
        <v>5</v>
      </c>
      <c r="EI18" s="13">
        <v>5</v>
      </c>
      <c r="EJ18" s="13">
        <v>5</v>
      </c>
      <c r="EK18" s="13">
        <v>5</v>
      </c>
      <c r="EL18" s="13">
        <v>5</v>
      </c>
      <c r="EM18" s="13">
        <v>5</v>
      </c>
      <c r="EN18" s="13">
        <v>5</v>
      </c>
      <c r="EO18" s="13">
        <v>5</v>
      </c>
      <c r="EP18" s="13">
        <v>5</v>
      </c>
      <c r="EQ18" s="13">
        <v>5</v>
      </c>
      <c r="ER18" s="13">
        <v>5</v>
      </c>
      <c r="ES18" s="13">
        <v>5</v>
      </c>
      <c r="ET18" s="13">
        <v>5</v>
      </c>
      <c r="EU18" s="13">
        <v>5</v>
      </c>
      <c r="EV18" s="34">
        <v>5</v>
      </c>
      <c r="EW18" s="33">
        <f>10/2</f>
        <v>5</v>
      </c>
      <c r="EX18" s="13">
        <v>5</v>
      </c>
      <c r="EY18" s="13">
        <v>5</v>
      </c>
      <c r="EZ18" s="13">
        <v>5</v>
      </c>
      <c r="FA18" s="13">
        <v>5</v>
      </c>
      <c r="FB18" s="13">
        <v>5</v>
      </c>
      <c r="FC18" s="13">
        <v>5</v>
      </c>
      <c r="FD18" s="13">
        <v>5</v>
      </c>
      <c r="FE18" s="13">
        <v>5</v>
      </c>
      <c r="FF18" s="13">
        <v>5</v>
      </c>
      <c r="FG18" s="13">
        <v>5</v>
      </c>
      <c r="FH18" s="13">
        <v>5</v>
      </c>
      <c r="FI18" s="13">
        <v>5</v>
      </c>
      <c r="FJ18" s="13">
        <v>5</v>
      </c>
      <c r="FK18" s="13">
        <v>5</v>
      </c>
      <c r="FL18" s="170">
        <v>5</v>
      </c>
      <c r="FM18" s="170">
        <v>5</v>
      </c>
      <c r="FN18" s="83">
        <v>5</v>
      </c>
      <c r="FO18" s="83">
        <v>5</v>
      </c>
      <c r="FP18" s="83">
        <v>5</v>
      </c>
      <c r="FQ18" s="83">
        <v>5</v>
      </c>
      <c r="FR18" s="83">
        <v>5</v>
      </c>
      <c r="FS18" s="83">
        <f>8.7292+2.5</f>
        <v>11.229200000000001</v>
      </c>
      <c r="FT18" s="83">
        <v>5</v>
      </c>
      <c r="FU18" s="83">
        <v>5</v>
      </c>
      <c r="FV18" s="83">
        <v>5</v>
      </c>
      <c r="FW18" s="83">
        <v>5</v>
      </c>
      <c r="FX18" s="83">
        <v>5</v>
      </c>
      <c r="FY18" s="83">
        <v>5</v>
      </c>
      <c r="FZ18" s="83">
        <f>8.7292+2.5</f>
        <v>11.229200000000001</v>
      </c>
      <c r="GA18" s="83">
        <v>5</v>
      </c>
      <c r="GB18" s="83">
        <v>5</v>
      </c>
      <c r="GC18" s="83">
        <v>5</v>
      </c>
      <c r="GD18" s="83">
        <v>5</v>
      </c>
      <c r="GE18" s="83">
        <v>5</v>
      </c>
      <c r="GF18" s="83">
        <v>5</v>
      </c>
      <c r="GG18" s="83">
        <f>8.7292+2.5</f>
        <v>11.229200000000001</v>
      </c>
      <c r="GH18" s="83">
        <v>5</v>
      </c>
      <c r="GI18" s="83">
        <v>5</v>
      </c>
      <c r="GJ18" s="83">
        <v>5</v>
      </c>
      <c r="GK18" s="83">
        <v>5</v>
      </c>
      <c r="GL18" s="83">
        <v>5</v>
      </c>
      <c r="GM18" s="83">
        <v>5</v>
      </c>
      <c r="GN18" s="83">
        <f>8.7292+2.5</f>
        <v>11.229200000000001</v>
      </c>
      <c r="GO18" s="83">
        <v>5</v>
      </c>
      <c r="GP18" s="83">
        <v>5</v>
      </c>
      <c r="GQ18" s="83">
        <v>5</v>
      </c>
      <c r="GR18" s="83">
        <v>5</v>
      </c>
      <c r="GS18" s="83">
        <v>5</v>
      </c>
      <c r="GT18" s="83">
        <v>5</v>
      </c>
      <c r="GU18" s="83">
        <f>8.7292+2.5</f>
        <v>11.229200000000001</v>
      </c>
      <c r="GV18" s="83">
        <v>5</v>
      </c>
      <c r="GW18" s="83">
        <v>5</v>
      </c>
      <c r="GX18" s="83">
        <v>5</v>
      </c>
      <c r="GY18" s="83">
        <v>5</v>
      </c>
      <c r="GZ18" s="83">
        <v>5</v>
      </c>
      <c r="HA18" s="83">
        <v>5</v>
      </c>
      <c r="HB18" s="83">
        <f>8.7292+2.5</f>
        <v>11.229200000000001</v>
      </c>
      <c r="HC18" s="83">
        <v>5</v>
      </c>
      <c r="HD18" s="83">
        <v>5</v>
      </c>
      <c r="HE18" s="83">
        <v>5</v>
      </c>
      <c r="HF18" s="83">
        <v>5</v>
      </c>
      <c r="HG18" s="83">
        <v>5</v>
      </c>
      <c r="HH18" s="83">
        <v>5</v>
      </c>
      <c r="HI18" s="83">
        <f>8.7292+2.5</f>
        <v>11.229200000000001</v>
      </c>
      <c r="HJ18" s="83">
        <v>5</v>
      </c>
      <c r="HK18" s="83">
        <v>5</v>
      </c>
      <c r="HL18" s="83">
        <v>5</v>
      </c>
      <c r="HM18" s="83">
        <v>5</v>
      </c>
      <c r="HN18" s="83">
        <v>5</v>
      </c>
      <c r="HO18" s="83">
        <v>5</v>
      </c>
      <c r="HP18" s="83">
        <f>8.7292+2.5</f>
        <v>11.229200000000001</v>
      </c>
      <c r="HQ18" s="83">
        <v>5</v>
      </c>
      <c r="HR18" s="83">
        <v>5</v>
      </c>
      <c r="HS18" s="83">
        <v>5</v>
      </c>
      <c r="HT18" s="83">
        <v>5</v>
      </c>
      <c r="HU18" s="83">
        <v>5</v>
      </c>
      <c r="HV18" s="83">
        <v>5</v>
      </c>
      <c r="HW18" s="83">
        <f>8.7292+2.5</f>
        <v>11.229200000000001</v>
      </c>
      <c r="HX18" s="33">
        <f>10/2</f>
        <v>5</v>
      </c>
      <c r="HY18" s="13">
        <v>5</v>
      </c>
      <c r="HZ18" s="13">
        <v>5</v>
      </c>
      <c r="IA18" s="13">
        <v>5</v>
      </c>
      <c r="IB18" s="13">
        <v>5</v>
      </c>
      <c r="IC18" s="107">
        <v>5</v>
      </c>
      <c r="ID18" s="107">
        <v>5</v>
      </c>
      <c r="IE18" s="107">
        <v>5</v>
      </c>
      <c r="IF18" s="131">
        <v>5</v>
      </c>
      <c r="IG18" s="107">
        <v>5</v>
      </c>
      <c r="IH18" s="107">
        <v>5</v>
      </c>
      <c r="II18" s="107">
        <v>5</v>
      </c>
      <c r="IJ18" s="13">
        <v>5</v>
      </c>
      <c r="IK18" s="13">
        <v>5</v>
      </c>
      <c r="IL18" s="13">
        <v>5</v>
      </c>
      <c r="IM18" s="13">
        <v>5</v>
      </c>
      <c r="IN18" s="13">
        <v>5</v>
      </c>
      <c r="IO18" s="13">
        <v>5</v>
      </c>
      <c r="IP18" s="13">
        <v>5</v>
      </c>
      <c r="IQ18" s="13">
        <v>5</v>
      </c>
      <c r="IR18" s="13">
        <v>5</v>
      </c>
      <c r="IS18" s="13">
        <v>5</v>
      </c>
      <c r="IT18" s="34">
        <v>5</v>
      </c>
    </row>
    <row r="19" spans="1:254">
      <c r="A19" t="s">
        <v>60</v>
      </c>
      <c r="B19" s="37">
        <f>7/12</f>
        <v>0.58333333333333337</v>
      </c>
      <c r="C19" s="38">
        <f t="shared" ref="C19:E19" si="0">7/12</f>
        <v>0.58333333333333337</v>
      </c>
      <c r="D19" s="38">
        <f t="shared" si="0"/>
        <v>0.58333333333333337</v>
      </c>
      <c r="E19" s="39">
        <f t="shared" si="0"/>
        <v>0.58333333333333337</v>
      </c>
      <c r="F19" s="37">
        <v>0.33333333333333298</v>
      </c>
      <c r="G19" s="38">
        <v>0.33333333333333298</v>
      </c>
      <c r="H19" s="38">
        <v>0.33333333333333298</v>
      </c>
      <c r="I19" s="38">
        <v>0.33333333333333298</v>
      </c>
      <c r="J19" s="38">
        <v>0.41666666666666702</v>
      </c>
      <c r="K19" s="38">
        <v>0.41666666666666669</v>
      </c>
      <c r="L19" s="38">
        <v>0.41666666666666669</v>
      </c>
      <c r="M19" s="38">
        <v>0.41666666666666669</v>
      </c>
      <c r="N19" s="38">
        <v>0.41666666666666702</v>
      </c>
      <c r="O19" s="38">
        <v>0.41666666666666702</v>
      </c>
      <c r="P19" s="38">
        <v>0.41666666666666702</v>
      </c>
      <c r="Q19" s="38">
        <v>0.41666666666666702</v>
      </c>
      <c r="R19" s="38">
        <v>0.41666666666666702</v>
      </c>
      <c r="S19" s="38">
        <v>0.41666666666666702</v>
      </c>
      <c r="T19" s="38">
        <v>0.41666666666666702</v>
      </c>
      <c r="U19" s="38">
        <v>0.41666666666666702</v>
      </c>
      <c r="V19" s="38">
        <v>0.41666666666666702</v>
      </c>
      <c r="W19" s="38">
        <v>0.41666666666666702</v>
      </c>
      <c r="X19" s="38">
        <v>0.41666666666666702</v>
      </c>
      <c r="Y19" s="38">
        <v>0.41666666666666702</v>
      </c>
      <c r="Z19" s="38">
        <v>0.41666666666666702</v>
      </c>
      <c r="AA19" s="38">
        <v>0.41666666666666702</v>
      </c>
      <c r="AB19" s="38">
        <v>0.41666666666666702</v>
      </c>
      <c r="AC19" s="38">
        <v>0.41666666666666702</v>
      </c>
      <c r="AD19" s="38">
        <v>0.41666666666666702</v>
      </c>
      <c r="AE19" s="38">
        <v>0.41666666666666702</v>
      </c>
      <c r="AF19" s="38">
        <v>0.41666666666666702</v>
      </c>
      <c r="AG19" s="38">
        <v>0.41666666666666702</v>
      </c>
      <c r="AH19" s="38">
        <v>0.41666666666666702</v>
      </c>
      <c r="AI19" s="38">
        <v>0.41666666666666702</v>
      </c>
      <c r="AJ19" s="38">
        <v>0.41666666666666702</v>
      </c>
      <c r="AK19" s="38">
        <v>0.41666666666666702</v>
      </c>
      <c r="AL19" s="38">
        <v>0.41666666666666702</v>
      </c>
      <c r="AM19" s="38">
        <v>0.41666666666666702</v>
      </c>
      <c r="AN19" s="38">
        <v>0.41666666666666702</v>
      </c>
      <c r="AO19" s="38">
        <v>0.41666666666666702</v>
      </c>
      <c r="AP19" s="37">
        <v>0.33333333333333298</v>
      </c>
      <c r="AQ19" s="38">
        <v>0.33333333333333298</v>
      </c>
      <c r="AR19" s="38">
        <v>0.33333333333333298</v>
      </c>
      <c r="AS19" s="38">
        <v>0.33333333333333298</v>
      </c>
      <c r="AT19" s="38">
        <v>0.33333333333333298</v>
      </c>
      <c r="AU19" s="38">
        <v>0.33333333333333298</v>
      </c>
      <c r="AV19" s="38">
        <v>0.33333333333333298</v>
      </c>
      <c r="AW19" s="38">
        <v>0.33333333333333298</v>
      </c>
      <c r="AX19" s="38">
        <v>0.33333333333333298</v>
      </c>
      <c r="AY19" s="38">
        <v>0.33333333333333298</v>
      </c>
      <c r="AZ19" s="38">
        <v>0.33333333333333298</v>
      </c>
      <c r="BA19" s="38">
        <v>0.33333333333333298</v>
      </c>
      <c r="BB19" s="38">
        <f>4/12</f>
        <v>0.33333333333333331</v>
      </c>
      <c r="BC19" s="38">
        <f t="shared" ref="BC19:BE19" si="1">4/12</f>
        <v>0.33333333333333331</v>
      </c>
      <c r="BD19" s="38">
        <f t="shared" si="1"/>
        <v>0.33333333333333331</v>
      </c>
      <c r="BE19" s="38">
        <f t="shared" si="1"/>
        <v>0.33333333333333331</v>
      </c>
      <c r="BF19" s="38">
        <f>7/12</f>
        <v>0.58333333333333337</v>
      </c>
      <c r="BG19" s="38">
        <f t="shared" ref="BG19:DP19" si="2">7/12</f>
        <v>0.58333333333333337</v>
      </c>
      <c r="BH19" s="38">
        <f t="shared" si="2"/>
        <v>0.58333333333333337</v>
      </c>
      <c r="BI19" s="38">
        <f t="shared" si="2"/>
        <v>0.58333333333333337</v>
      </c>
      <c r="BJ19" s="38">
        <f t="shared" si="2"/>
        <v>0.58333333333333337</v>
      </c>
      <c r="BK19" s="38">
        <f t="shared" si="2"/>
        <v>0.58333333333333337</v>
      </c>
      <c r="BL19" s="38">
        <f t="shared" si="2"/>
        <v>0.58333333333333337</v>
      </c>
      <c r="BM19" s="38">
        <f>7/12</f>
        <v>0.58333333333333337</v>
      </c>
      <c r="BN19" s="38">
        <f t="shared" si="2"/>
        <v>0.58333333333333337</v>
      </c>
      <c r="BO19" s="38">
        <f t="shared" si="2"/>
        <v>0.58333333333333337</v>
      </c>
      <c r="BP19" s="38">
        <f t="shared" si="2"/>
        <v>0.58333333333333337</v>
      </c>
      <c r="BQ19" s="38">
        <f t="shared" si="2"/>
        <v>0.58333333333333337</v>
      </c>
      <c r="BR19" s="38">
        <f t="shared" si="2"/>
        <v>0.58333333333333337</v>
      </c>
      <c r="BS19" s="38">
        <f t="shared" si="2"/>
        <v>0.58333333333333337</v>
      </c>
      <c r="BT19" s="38">
        <f>7/12</f>
        <v>0.58333333333333337</v>
      </c>
      <c r="BU19" s="38">
        <f t="shared" si="2"/>
        <v>0.58333333333333337</v>
      </c>
      <c r="BV19" s="38">
        <f t="shared" si="2"/>
        <v>0.58333333333333337</v>
      </c>
      <c r="BW19" s="38">
        <f t="shared" si="2"/>
        <v>0.58333333333333337</v>
      </c>
      <c r="BX19" s="38">
        <f t="shared" si="2"/>
        <v>0.58333333333333337</v>
      </c>
      <c r="BY19" s="38">
        <f t="shared" si="2"/>
        <v>0.58333333333333337</v>
      </c>
      <c r="BZ19" s="38">
        <f t="shared" si="2"/>
        <v>0.58333333333333337</v>
      </c>
      <c r="CA19" s="38">
        <f>7/12</f>
        <v>0.58333333333333337</v>
      </c>
      <c r="CB19" s="38">
        <f t="shared" si="2"/>
        <v>0.58333333333333337</v>
      </c>
      <c r="CC19" s="38">
        <f t="shared" si="2"/>
        <v>0.58333333333333337</v>
      </c>
      <c r="CD19" s="38">
        <f t="shared" si="2"/>
        <v>0.58333333333333337</v>
      </c>
      <c r="CE19" s="38">
        <f t="shared" si="2"/>
        <v>0.58333333333333337</v>
      </c>
      <c r="CF19" s="38">
        <f t="shared" si="2"/>
        <v>0.58333333333333337</v>
      </c>
      <c r="CG19" s="38">
        <f t="shared" si="2"/>
        <v>0.58333333333333337</v>
      </c>
      <c r="CH19" s="38">
        <f>7/12</f>
        <v>0.58333333333333337</v>
      </c>
      <c r="CI19" s="38">
        <f t="shared" si="2"/>
        <v>0.58333333333333337</v>
      </c>
      <c r="CJ19" s="38">
        <f t="shared" si="2"/>
        <v>0.58333333333333337</v>
      </c>
      <c r="CK19" s="38">
        <f t="shared" si="2"/>
        <v>0.58333333333333337</v>
      </c>
      <c r="CL19" s="38">
        <f t="shared" si="2"/>
        <v>0.58333333333333337</v>
      </c>
      <c r="CM19" s="38">
        <f t="shared" si="2"/>
        <v>0.58333333333333337</v>
      </c>
      <c r="CN19" s="38">
        <f t="shared" si="2"/>
        <v>0.58333333333333337</v>
      </c>
      <c r="CO19" s="38">
        <f>7/12</f>
        <v>0.58333333333333337</v>
      </c>
      <c r="CP19" s="38">
        <f t="shared" si="2"/>
        <v>0.58333333333333337</v>
      </c>
      <c r="CQ19" s="38">
        <f t="shared" si="2"/>
        <v>0.58333333333333337</v>
      </c>
      <c r="CR19" s="38">
        <f t="shared" si="2"/>
        <v>0.58333333333333337</v>
      </c>
      <c r="CS19" s="38">
        <f t="shared" si="2"/>
        <v>0.58333333333333337</v>
      </c>
      <c r="CT19" s="38">
        <f t="shared" si="2"/>
        <v>0.58333333333333337</v>
      </c>
      <c r="CU19" s="38">
        <f t="shared" si="2"/>
        <v>0.58333333333333337</v>
      </c>
      <c r="CV19" s="38">
        <f>7/12</f>
        <v>0.58333333333333337</v>
      </c>
      <c r="CW19" s="38">
        <f t="shared" si="2"/>
        <v>0.58333333333333337</v>
      </c>
      <c r="CX19" s="38">
        <f t="shared" si="2"/>
        <v>0.58333333333333337</v>
      </c>
      <c r="CY19" s="38">
        <f t="shared" si="2"/>
        <v>0.58333333333333337</v>
      </c>
      <c r="CZ19" s="38">
        <f t="shared" si="2"/>
        <v>0.58333333333333337</v>
      </c>
      <c r="DA19" s="38">
        <f t="shared" si="2"/>
        <v>0.58333333333333337</v>
      </c>
      <c r="DB19" s="38">
        <f t="shared" si="2"/>
        <v>0.58333333333333337</v>
      </c>
      <c r="DC19" s="38">
        <f>7/12</f>
        <v>0.58333333333333337</v>
      </c>
      <c r="DD19" s="38">
        <f t="shared" si="2"/>
        <v>0.58333333333333337</v>
      </c>
      <c r="DE19" s="38">
        <f t="shared" si="2"/>
        <v>0.58333333333333337</v>
      </c>
      <c r="DF19" s="38">
        <f t="shared" si="2"/>
        <v>0.58333333333333337</v>
      </c>
      <c r="DG19" s="38">
        <f t="shared" si="2"/>
        <v>0.58333333333333337</v>
      </c>
      <c r="DH19" s="38">
        <f t="shared" si="2"/>
        <v>0.58333333333333337</v>
      </c>
      <c r="DI19" s="38">
        <f t="shared" si="2"/>
        <v>0.58333333333333337</v>
      </c>
      <c r="DJ19" s="38">
        <f>7/12</f>
        <v>0.58333333333333337</v>
      </c>
      <c r="DK19" s="38">
        <f t="shared" si="2"/>
        <v>0.58333333333333337</v>
      </c>
      <c r="DL19" s="38">
        <f t="shared" si="2"/>
        <v>0.58333333333333337</v>
      </c>
      <c r="DM19" s="38">
        <f t="shared" si="2"/>
        <v>0.58333333333333337</v>
      </c>
      <c r="DN19" s="38">
        <f t="shared" si="2"/>
        <v>0.58333333333333337</v>
      </c>
      <c r="DO19" s="38">
        <f t="shared" si="2"/>
        <v>0.58333333333333337</v>
      </c>
      <c r="DP19" s="38">
        <f t="shared" si="2"/>
        <v>0.58333333333333337</v>
      </c>
      <c r="DQ19" s="38">
        <f t="shared" ref="DQ19:DR19" si="3">4/12</f>
        <v>0.33333333333333331</v>
      </c>
      <c r="DR19" s="38">
        <f t="shared" si="3"/>
        <v>0.33333333333333331</v>
      </c>
      <c r="DS19" s="38">
        <f>4/12</f>
        <v>0.33333333333333331</v>
      </c>
      <c r="DT19" s="38">
        <f>4/12</f>
        <v>0.33333333333333331</v>
      </c>
      <c r="DU19" s="38">
        <f t="shared" ref="DU19:DX19" si="4">4/12</f>
        <v>0.33333333333333331</v>
      </c>
      <c r="DV19" s="38">
        <f t="shared" si="4"/>
        <v>0.33333333333333331</v>
      </c>
      <c r="DW19" s="38">
        <f t="shared" si="4"/>
        <v>0.33333333333333331</v>
      </c>
      <c r="DX19" s="38">
        <f t="shared" si="4"/>
        <v>0.33333333333333331</v>
      </c>
      <c r="DY19" s="38">
        <f>4/12</f>
        <v>0.33333333333333331</v>
      </c>
      <c r="DZ19" s="38">
        <f>4/12</f>
        <v>0.33333333333333331</v>
      </c>
      <c r="EA19" s="38">
        <f t="shared" ref="EA19:EK19" si="5">4/12</f>
        <v>0.33333333333333331</v>
      </c>
      <c r="EB19" s="38">
        <f t="shared" si="5"/>
        <v>0.33333333333333331</v>
      </c>
      <c r="EC19" s="38">
        <f t="shared" si="5"/>
        <v>0.33333333333333331</v>
      </c>
      <c r="ED19" s="38">
        <f t="shared" si="5"/>
        <v>0.33333333333333331</v>
      </c>
      <c r="EE19" s="38">
        <f t="shared" si="5"/>
        <v>0.33333333333333331</v>
      </c>
      <c r="EF19" s="38">
        <f>4/12</f>
        <v>0.33333333333333331</v>
      </c>
      <c r="EG19" s="38">
        <f t="shared" si="5"/>
        <v>0.33333333333333331</v>
      </c>
      <c r="EH19" s="38">
        <f t="shared" si="5"/>
        <v>0.33333333333333331</v>
      </c>
      <c r="EI19" s="38">
        <f t="shared" si="5"/>
        <v>0.33333333333333331</v>
      </c>
      <c r="EJ19" s="38">
        <f t="shared" si="5"/>
        <v>0.33333333333333331</v>
      </c>
      <c r="EK19" s="38">
        <f t="shared" si="5"/>
        <v>0.33333333333333331</v>
      </c>
      <c r="EL19" s="38">
        <f>4/12</f>
        <v>0.33333333333333331</v>
      </c>
      <c r="EM19" s="38">
        <f t="shared" ref="EM19:EP19" si="6">4/12</f>
        <v>0.33333333333333331</v>
      </c>
      <c r="EN19" s="38">
        <f t="shared" si="6"/>
        <v>0.33333333333333331</v>
      </c>
      <c r="EO19" s="38">
        <f t="shared" si="6"/>
        <v>0.33333333333333331</v>
      </c>
      <c r="EP19" s="38">
        <f t="shared" si="6"/>
        <v>0.33333333333333331</v>
      </c>
      <c r="EQ19" s="38">
        <f>4/12</f>
        <v>0.33333333333333331</v>
      </c>
      <c r="ER19" s="38">
        <f>4/12</f>
        <v>0.33333333333333331</v>
      </c>
      <c r="ES19" s="38">
        <f t="shared" ref="ES19:ET19" si="7">4/12</f>
        <v>0.33333333333333331</v>
      </c>
      <c r="ET19" s="38">
        <f t="shared" si="7"/>
        <v>0.33333333333333331</v>
      </c>
      <c r="EU19" s="38">
        <f>4/12</f>
        <v>0.33333333333333331</v>
      </c>
      <c r="EV19" s="39">
        <f>4/12</f>
        <v>0.33333333333333331</v>
      </c>
      <c r="EW19" s="37">
        <v>0.33333333333333298</v>
      </c>
      <c r="EX19" s="38">
        <v>0.33333333333333298</v>
      </c>
      <c r="EY19" s="38">
        <v>0.33333333333333298</v>
      </c>
      <c r="EZ19" s="38">
        <v>0.33333333333333298</v>
      </c>
      <c r="FA19" s="38">
        <v>0.33333333333333298</v>
      </c>
      <c r="FB19" s="38">
        <v>0.33333333333333298</v>
      </c>
      <c r="FC19" s="38">
        <v>0.33333333333333298</v>
      </c>
      <c r="FD19" s="38">
        <v>0.33333333333333298</v>
      </c>
      <c r="FE19" s="38">
        <v>0.33333333333333298</v>
      </c>
      <c r="FF19" s="38">
        <v>0.33333333333333298</v>
      </c>
      <c r="FG19" s="38">
        <v>0.33333333333333298</v>
      </c>
      <c r="FH19" s="38">
        <v>0.33333333333333298</v>
      </c>
      <c r="FI19" s="38">
        <f>4/12</f>
        <v>0.33333333333333331</v>
      </c>
      <c r="FJ19" s="38">
        <f t="shared" ref="FJ19:FL19" si="8">4/12</f>
        <v>0.33333333333333331</v>
      </c>
      <c r="FK19" s="38">
        <f t="shared" si="8"/>
        <v>0.33333333333333331</v>
      </c>
      <c r="FL19" s="38">
        <f t="shared" si="8"/>
        <v>0.33333333333333331</v>
      </c>
      <c r="FM19" s="38">
        <f>7/12</f>
        <v>0.58333333333333337</v>
      </c>
      <c r="FN19" s="38">
        <f t="shared" ref="FN19:HW19" si="9">7/12</f>
        <v>0.58333333333333337</v>
      </c>
      <c r="FO19" s="38">
        <f t="shared" si="9"/>
        <v>0.58333333333333337</v>
      </c>
      <c r="FP19" s="38">
        <f t="shared" si="9"/>
        <v>0.58333333333333337</v>
      </c>
      <c r="FQ19" s="38">
        <f>7/12</f>
        <v>0.58333333333333337</v>
      </c>
      <c r="FR19" s="38">
        <f t="shared" si="9"/>
        <v>0.58333333333333337</v>
      </c>
      <c r="FS19" s="38">
        <f t="shared" si="9"/>
        <v>0.58333333333333337</v>
      </c>
      <c r="FT19" s="38">
        <f>7/12</f>
        <v>0.58333333333333337</v>
      </c>
      <c r="FU19" s="38">
        <f t="shared" si="9"/>
        <v>0.58333333333333337</v>
      </c>
      <c r="FV19" s="38">
        <f t="shared" si="9"/>
        <v>0.58333333333333337</v>
      </c>
      <c r="FW19" s="38">
        <f t="shared" si="9"/>
        <v>0.58333333333333337</v>
      </c>
      <c r="FX19" s="38">
        <f t="shared" si="9"/>
        <v>0.58333333333333337</v>
      </c>
      <c r="FY19" s="38">
        <f t="shared" si="9"/>
        <v>0.58333333333333337</v>
      </c>
      <c r="FZ19" s="38">
        <f t="shared" si="9"/>
        <v>0.58333333333333337</v>
      </c>
      <c r="GA19" s="38">
        <f>7/12</f>
        <v>0.58333333333333337</v>
      </c>
      <c r="GB19" s="38">
        <f t="shared" si="9"/>
        <v>0.58333333333333337</v>
      </c>
      <c r="GC19" s="38">
        <f t="shared" si="9"/>
        <v>0.58333333333333337</v>
      </c>
      <c r="GD19" s="38">
        <f t="shared" si="9"/>
        <v>0.58333333333333337</v>
      </c>
      <c r="GE19" s="38">
        <f t="shared" si="9"/>
        <v>0.58333333333333337</v>
      </c>
      <c r="GF19" s="38">
        <f t="shared" si="9"/>
        <v>0.58333333333333337</v>
      </c>
      <c r="GG19" s="38">
        <f t="shared" si="9"/>
        <v>0.58333333333333337</v>
      </c>
      <c r="GH19" s="38">
        <f>7/12</f>
        <v>0.58333333333333337</v>
      </c>
      <c r="GI19" s="38">
        <f t="shared" si="9"/>
        <v>0.58333333333333337</v>
      </c>
      <c r="GJ19" s="38">
        <f t="shared" si="9"/>
        <v>0.58333333333333337</v>
      </c>
      <c r="GK19" s="38">
        <f t="shared" si="9"/>
        <v>0.58333333333333337</v>
      </c>
      <c r="GL19" s="38">
        <f t="shared" si="9"/>
        <v>0.58333333333333337</v>
      </c>
      <c r="GM19" s="38">
        <f t="shared" si="9"/>
        <v>0.58333333333333337</v>
      </c>
      <c r="GN19" s="38">
        <f t="shared" si="9"/>
        <v>0.58333333333333337</v>
      </c>
      <c r="GO19" s="38">
        <f>7/12</f>
        <v>0.58333333333333337</v>
      </c>
      <c r="GP19" s="38">
        <f t="shared" si="9"/>
        <v>0.58333333333333337</v>
      </c>
      <c r="GQ19" s="38">
        <f t="shared" si="9"/>
        <v>0.58333333333333337</v>
      </c>
      <c r="GR19" s="38">
        <f t="shared" si="9"/>
        <v>0.58333333333333337</v>
      </c>
      <c r="GS19" s="38">
        <f t="shared" si="9"/>
        <v>0.58333333333333337</v>
      </c>
      <c r="GT19" s="38">
        <f t="shared" si="9"/>
        <v>0.58333333333333337</v>
      </c>
      <c r="GU19" s="38">
        <f t="shared" si="9"/>
        <v>0.58333333333333337</v>
      </c>
      <c r="GV19" s="38">
        <f>7/12</f>
        <v>0.58333333333333337</v>
      </c>
      <c r="GW19" s="38">
        <f t="shared" si="9"/>
        <v>0.58333333333333337</v>
      </c>
      <c r="GX19" s="38">
        <f t="shared" si="9"/>
        <v>0.58333333333333337</v>
      </c>
      <c r="GY19" s="38">
        <f t="shared" si="9"/>
        <v>0.58333333333333337</v>
      </c>
      <c r="GZ19" s="38">
        <f t="shared" si="9"/>
        <v>0.58333333333333337</v>
      </c>
      <c r="HA19" s="38">
        <f t="shared" si="9"/>
        <v>0.58333333333333337</v>
      </c>
      <c r="HB19" s="38">
        <f t="shared" si="9"/>
        <v>0.58333333333333337</v>
      </c>
      <c r="HC19" s="38">
        <f>7/12</f>
        <v>0.58333333333333337</v>
      </c>
      <c r="HD19" s="38">
        <f t="shared" si="9"/>
        <v>0.58333333333333337</v>
      </c>
      <c r="HE19" s="38">
        <f t="shared" si="9"/>
        <v>0.58333333333333337</v>
      </c>
      <c r="HF19" s="38">
        <f t="shared" si="9"/>
        <v>0.58333333333333337</v>
      </c>
      <c r="HG19" s="38">
        <f t="shared" si="9"/>
        <v>0.58333333333333337</v>
      </c>
      <c r="HH19" s="38">
        <f t="shared" si="9"/>
        <v>0.58333333333333337</v>
      </c>
      <c r="HI19" s="38">
        <f t="shared" si="9"/>
        <v>0.58333333333333337</v>
      </c>
      <c r="HJ19" s="38">
        <f>7/12</f>
        <v>0.58333333333333337</v>
      </c>
      <c r="HK19" s="38">
        <f t="shared" si="9"/>
        <v>0.58333333333333337</v>
      </c>
      <c r="HL19" s="38">
        <f t="shared" si="9"/>
        <v>0.58333333333333337</v>
      </c>
      <c r="HM19" s="38">
        <f t="shared" si="9"/>
        <v>0.58333333333333337</v>
      </c>
      <c r="HN19" s="38">
        <f>7/12</f>
        <v>0.58333333333333337</v>
      </c>
      <c r="HO19" s="38">
        <f t="shared" si="9"/>
        <v>0.58333333333333337</v>
      </c>
      <c r="HP19" s="38">
        <f t="shared" si="9"/>
        <v>0.58333333333333337</v>
      </c>
      <c r="HQ19" s="38">
        <f>7/12</f>
        <v>0.58333333333333337</v>
      </c>
      <c r="HR19" s="38">
        <f t="shared" si="9"/>
        <v>0.58333333333333337</v>
      </c>
      <c r="HS19" s="38">
        <f t="shared" si="9"/>
        <v>0.58333333333333337</v>
      </c>
      <c r="HT19" s="38">
        <f t="shared" si="9"/>
        <v>0.58333333333333337</v>
      </c>
      <c r="HU19" s="38">
        <f t="shared" si="9"/>
        <v>0.58333333333333337</v>
      </c>
      <c r="HV19" s="38">
        <f t="shared" si="9"/>
        <v>0.58333333333333337</v>
      </c>
      <c r="HW19" s="38">
        <f t="shared" si="9"/>
        <v>0.58333333333333337</v>
      </c>
      <c r="HX19" s="37">
        <v>0.33333333333333298</v>
      </c>
      <c r="HY19" s="38">
        <v>0.33333333333333298</v>
      </c>
      <c r="HZ19" s="38">
        <v>0.33333333333333298</v>
      </c>
      <c r="IA19" s="38">
        <v>0.33333333333333298</v>
      </c>
      <c r="IB19" s="38">
        <v>0.33333333333333298</v>
      </c>
      <c r="IC19" s="145">
        <v>0.33333333333333298</v>
      </c>
      <c r="ID19" s="145">
        <v>0.33333333333333298</v>
      </c>
      <c r="IE19" s="145">
        <v>0.33333333333333298</v>
      </c>
      <c r="IF19" s="146">
        <v>0.33333333333333298</v>
      </c>
      <c r="IG19" s="145">
        <v>0.33333333333333298</v>
      </c>
      <c r="IH19" s="145">
        <v>0.33333333333333298</v>
      </c>
      <c r="II19" s="145">
        <v>0.33333333333333298</v>
      </c>
      <c r="IJ19" s="38">
        <f>4/12</f>
        <v>0.33333333333333331</v>
      </c>
      <c r="IK19" s="38">
        <f t="shared" ref="IK19:IM19" si="10">4/12</f>
        <v>0.33333333333333331</v>
      </c>
      <c r="IL19" s="38">
        <f t="shared" si="10"/>
        <v>0.33333333333333331</v>
      </c>
      <c r="IM19" s="38">
        <f t="shared" si="10"/>
        <v>0.33333333333333331</v>
      </c>
      <c r="IN19" s="38">
        <v>0.33333333333333298</v>
      </c>
      <c r="IO19" s="38">
        <v>0.33333333333333298</v>
      </c>
      <c r="IP19" s="38">
        <v>0.33333333333333298</v>
      </c>
      <c r="IQ19" s="38">
        <v>0.33333333333333298</v>
      </c>
      <c r="IR19" s="38">
        <v>0.33333333333333298</v>
      </c>
      <c r="IS19" s="38">
        <v>0.33333333333333298</v>
      </c>
      <c r="IT19" s="39">
        <f>4/12</f>
        <v>0.33333333333333331</v>
      </c>
    </row>
    <row r="20" spans="1:254">
      <c r="A20" t="s">
        <v>63</v>
      </c>
      <c r="B20" s="33">
        <v>22</v>
      </c>
      <c r="C20" s="13">
        <v>22</v>
      </c>
      <c r="D20" s="13">
        <v>22</v>
      </c>
      <c r="E20" s="13">
        <v>22</v>
      </c>
      <c r="F20" s="33">
        <v>22</v>
      </c>
      <c r="G20" s="13">
        <v>22</v>
      </c>
      <c r="H20" s="13">
        <v>22</v>
      </c>
      <c r="I20" s="164">
        <v>22</v>
      </c>
      <c r="J20" s="13">
        <v>22</v>
      </c>
      <c r="K20" s="13">
        <v>22</v>
      </c>
      <c r="L20" s="13">
        <v>22</v>
      </c>
      <c r="M20" s="13">
        <v>22</v>
      </c>
      <c r="N20" s="13">
        <v>22</v>
      </c>
      <c r="O20" s="13">
        <v>22</v>
      </c>
      <c r="P20" s="13">
        <v>22</v>
      </c>
      <c r="Q20" s="13">
        <v>22</v>
      </c>
      <c r="R20" s="13">
        <v>22</v>
      </c>
      <c r="S20" s="13">
        <v>22</v>
      </c>
      <c r="T20" s="13">
        <v>22</v>
      </c>
      <c r="U20" s="13">
        <v>22</v>
      </c>
      <c r="V20" s="13">
        <v>22</v>
      </c>
      <c r="W20" s="13">
        <v>22</v>
      </c>
      <c r="X20" s="13">
        <v>22</v>
      </c>
      <c r="Y20" s="83">
        <v>22</v>
      </c>
      <c r="Z20" s="13">
        <v>22</v>
      </c>
      <c r="AA20" s="13">
        <v>22</v>
      </c>
      <c r="AB20" s="13">
        <v>22</v>
      </c>
      <c r="AC20" s="13">
        <v>22</v>
      </c>
      <c r="AD20" s="13">
        <v>22</v>
      </c>
      <c r="AE20" s="83">
        <v>22</v>
      </c>
      <c r="AF20" s="13">
        <v>22</v>
      </c>
      <c r="AG20" s="13">
        <v>22</v>
      </c>
      <c r="AH20" s="13">
        <v>22</v>
      </c>
      <c r="AI20" s="13">
        <v>22</v>
      </c>
      <c r="AJ20" s="13">
        <v>22</v>
      </c>
      <c r="AK20" s="83">
        <v>22</v>
      </c>
      <c r="AL20" s="13">
        <v>22</v>
      </c>
      <c r="AM20" s="13">
        <v>22</v>
      </c>
      <c r="AN20" s="13">
        <v>22</v>
      </c>
      <c r="AO20" s="83">
        <v>22</v>
      </c>
      <c r="AP20" s="33">
        <v>22</v>
      </c>
      <c r="AQ20" s="13">
        <v>22</v>
      </c>
      <c r="AR20" s="13">
        <v>22</v>
      </c>
      <c r="AS20" s="13">
        <v>22</v>
      </c>
      <c r="AT20" s="13">
        <v>22</v>
      </c>
      <c r="AU20" s="13">
        <v>22</v>
      </c>
      <c r="AV20" s="13">
        <v>22</v>
      </c>
      <c r="AW20" s="13">
        <v>22</v>
      </c>
      <c r="AX20" s="13">
        <v>22</v>
      </c>
      <c r="AY20" s="13">
        <v>22</v>
      </c>
      <c r="AZ20" s="13">
        <v>22</v>
      </c>
      <c r="BA20" s="13">
        <v>22</v>
      </c>
      <c r="BB20" s="13">
        <v>22</v>
      </c>
      <c r="BC20" s="13">
        <v>22</v>
      </c>
      <c r="BD20" s="13">
        <v>22</v>
      </c>
      <c r="BE20" s="13">
        <v>22</v>
      </c>
      <c r="BF20" s="83">
        <v>22</v>
      </c>
      <c r="BG20" s="83">
        <v>22</v>
      </c>
      <c r="BH20" s="83">
        <v>22</v>
      </c>
      <c r="BI20" s="83">
        <v>22</v>
      </c>
      <c r="BJ20" s="83">
        <v>22</v>
      </c>
      <c r="BK20" s="83">
        <v>22</v>
      </c>
      <c r="BL20" s="83">
        <v>22</v>
      </c>
      <c r="BM20" s="83">
        <v>22</v>
      </c>
      <c r="BN20" s="83">
        <v>22</v>
      </c>
      <c r="BO20" s="83">
        <v>22</v>
      </c>
      <c r="BP20" s="83">
        <v>22</v>
      </c>
      <c r="BQ20" s="83">
        <v>22</v>
      </c>
      <c r="BR20" s="83">
        <v>22</v>
      </c>
      <c r="BS20" s="83">
        <v>22</v>
      </c>
      <c r="BT20" s="83">
        <v>22</v>
      </c>
      <c r="BU20" s="83">
        <v>22</v>
      </c>
      <c r="BV20" s="83">
        <v>22</v>
      </c>
      <c r="BW20" s="83">
        <v>22</v>
      </c>
      <c r="BX20" s="83">
        <v>22</v>
      </c>
      <c r="BY20" s="83">
        <v>22</v>
      </c>
      <c r="BZ20" s="83">
        <v>22</v>
      </c>
      <c r="CA20" s="83">
        <v>22</v>
      </c>
      <c r="CB20" s="83">
        <v>22</v>
      </c>
      <c r="CC20" s="83">
        <v>22</v>
      </c>
      <c r="CD20" s="83">
        <v>22</v>
      </c>
      <c r="CE20" s="83">
        <v>22</v>
      </c>
      <c r="CF20" s="83">
        <v>22</v>
      </c>
      <c r="CG20" s="83">
        <v>22</v>
      </c>
      <c r="CH20" s="83">
        <v>22</v>
      </c>
      <c r="CI20" s="83">
        <v>22</v>
      </c>
      <c r="CJ20" s="83">
        <v>22</v>
      </c>
      <c r="CK20" s="83">
        <v>22</v>
      </c>
      <c r="CL20" s="83">
        <v>22</v>
      </c>
      <c r="CM20" s="83">
        <v>22</v>
      </c>
      <c r="CN20" s="83">
        <v>22</v>
      </c>
      <c r="CO20" s="83">
        <v>22</v>
      </c>
      <c r="CP20" s="83">
        <v>22</v>
      </c>
      <c r="CQ20" s="83">
        <v>22</v>
      </c>
      <c r="CR20" s="83">
        <v>22</v>
      </c>
      <c r="CS20" s="83">
        <v>22</v>
      </c>
      <c r="CT20" s="83">
        <v>22</v>
      </c>
      <c r="CU20" s="83">
        <v>22</v>
      </c>
      <c r="CV20" s="83">
        <v>22</v>
      </c>
      <c r="CW20" s="83">
        <v>22</v>
      </c>
      <c r="CX20" s="83">
        <v>22</v>
      </c>
      <c r="CY20" s="83">
        <v>22</v>
      </c>
      <c r="CZ20" s="83">
        <v>22</v>
      </c>
      <c r="DA20" s="83">
        <v>22</v>
      </c>
      <c r="DB20" s="83">
        <v>22</v>
      </c>
      <c r="DC20" s="83">
        <v>22</v>
      </c>
      <c r="DD20" s="83">
        <v>22</v>
      </c>
      <c r="DE20" s="83">
        <v>22</v>
      </c>
      <c r="DF20" s="83">
        <v>22</v>
      </c>
      <c r="DG20" s="83">
        <v>22</v>
      </c>
      <c r="DH20" s="83">
        <v>22</v>
      </c>
      <c r="DI20" s="83">
        <v>22</v>
      </c>
      <c r="DJ20" s="83">
        <v>22</v>
      </c>
      <c r="DK20" s="83">
        <v>22</v>
      </c>
      <c r="DL20" s="83">
        <v>22</v>
      </c>
      <c r="DM20" s="83">
        <v>22</v>
      </c>
      <c r="DN20" s="83">
        <v>22</v>
      </c>
      <c r="DO20" s="83">
        <v>22</v>
      </c>
      <c r="DP20" s="83">
        <v>22</v>
      </c>
      <c r="DQ20" s="13">
        <v>22</v>
      </c>
      <c r="DR20" s="13">
        <v>22</v>
      </c>
      <c r="DS20" s="13">
        <v>22</v>
      </c>
      <c r="DT20" s="13">
        <v>22</v>
      </c>
      <c r="DU20" s="13">
        <v>22</v>
      </c>
      <c r="DV20" s="13">
        <v>22</v>
      </c>
      <c r="DW20" s="13">
        <v>22</v>
      </c>
      <c r="DX20" s="13">
        <v>22</v>
      </c>
      <c r="DY20" s="13">
        <v>22</v>
      </c>
      <c r="DZ20" s="13">
        <v>22</v>
      </c>
      <c r="EA20" s="13">
        <v>22</v>
      </c>
      <c r="EB20" s="13">
        <v>22</v>
      </c>
      <c r="EC20" s="13">
        <v>22</v>
      </c>
      <c r="ED20" s="13">
        <v>22</v>
      </c>
      <c r="EE20" s="13">
        <v>22</v>
      </c>
      <c r="EF20" s="13">
        <v>22</v>
      </c>
      <c r="EG20" s="13">
        <v>22</v>
      </c>
      <c r="EH20" s="13">
        <v>22</v>
      </c>
      <c r="EI20" s="13">
        <v>22</v>
      </c>
      <c r="EJ20" s="13">
        <v>22</v>
      </c>
      <c r="EK20" s="13">
        <v>22</v>
      </c>
      <c r="EL20" s="13">
        <v>22</v>
      </c>
      <c r="EM20" s="13">
        <v>22</v>
      </c>
      <c r="EN20" s="13">
        <v>22</v>
      </c>
      <c r="EO20" s="13">
        <v>22</v>
      </c>
      <c r="EP20" s="13">
        <v>22</v>
      </c>
      <c r="EQ20" s="13">
        <v>22</v>
      </c>
      <c r="ER20" s="13">
        <v>22</v>
      </c>
      <c r="ES20" s="13">
        <v>22</v>
      </c>
      <c r="ET20" s="13">
        <v>22</v>
      </c>
      <c r="EU20" s="13">
        <v>22</v>
      </c>
      <c r="EV20" s="34">
        <v>22</v>
      </c>
      <c r="EW20" s="33">
        <v>22</v>
      </c>
      <c r="EX20" s="13">
        <v>22</v>
      </c>
      <c r="EY20" s="13">
        <v>22</v>
      </c>
      <c r="EZ20" s="13">
        <v>22</v>
      </c>
      <c r="FA20" s="13">
        <v>22</v>
      </c>
      <c r="FB20" s="13">
        <v>22</v>
      </c>
      <c r="FC20" s="13">
        <v>22</v>
      </c>
      <c r="FD20" s="13">
        <v>22</v>
      </c>
      <c r="FE20" s="13">
        <v>22</v>
      </c>
      <c r="FF20" s="13">
        <v>22</v>
      </c>
      <c r="FG20" s="13">
        <v>22</v>
      </c>
      <c r="FH20" s="13">
        <v>22</v>
      </c>
      <c r="FI20" s="13">
        <v>22</v>
      </c>
      <c r="FJ20" s="13">
        <v>22</v>
      </c>
      <c r="FK20" s="13">
        <v>22</v>
      </c>
      <c r="FL20" s="170">
        <v>22</v>
      </c>
      <c r="FM20" s="170">
        <v>22</v>
      </c>
      <c r="FN20" s="83">
        <v>22</v>
      </c>
      <c r="FO20" s="83">
        <v>22</v>
      </c>
      <c r="FP20" s="83">
        <v>22</v>
      </c>
      <c r="FQ20" s="83">
        <v>22</v>
      </c>
      <c r="FR20" s="83">
        <v>22</v>
      </c>
      <c r="FS20" s="83">
        <v>22</v>
      </c>
      <c r="FT20" s="83">
        <v>22</v>
      </c>
      <c r="FU20" s="83">
        <v>22</v>
      </c>
      <c r="FV20" s="83">
        <v>22</v>
      </c>
      <c r="FW20" s="83">
        <v>22</v>
      </c>
      <c r="FX20" s="83">
        <v>22</v>
      </c>
      <c r="FY20" s="83">
        <v>22</v>
      </c>
      <c r="FZ20" s="83">
        <v>22</v>
      </c>
      <c r="GA20" s="83">
        <v>22</v>
      </c>
      <c r="GB20" s="83">
        <v>22</v>
      </c>
      <c r="GC20" s="83">
        <v>22</v>
      </c>
      <c r="GD20" s="83">
        <v>22</v>
      </c>
      <c r="GE20" s="83">
        <v>22</v>
      </c>
      <c r="GF20" s="83">
        <v>22</v>
      </c>
      <c r="GG20" s="83">
        <v>22</v>
      </c>
      <c r="GH20" s="83">
        <v>22</v>
      </c>
      <c r="GI20" s="83">
        <v>22</v>
      </c>
      <c r="GJ20" s="83">
        <v>22</v>
      </c>
      <c r="GK20" s="83">
        <v>22</v>
      </c>
      <c r="GL20" s="83">
        <v>22</v>
      </c>
      <c r="GM20" s="83">
        <v>22</v>
      </c>
      <c r="GN20" s="83">
        <v>22</v>
      </c>
      <c r="GO20" s="83">
        <v>22</v>
      </c>
      <c r="GP20" s="83">
        <v>22</v>
      </c>
      <c r="GQ20" s="83">
        <v>22</v>
      </c>
      <c r="GR20" s="83">
        <v>22</v>
      </c>
      <c r="GS20" s="83">
        <v>22</v>
      </c>
      <c r="GT20" s="83">
        <v>22</v>
      </c>
      <c r="GU20" s="83">
        <v>22</v>
      </c>
      <c r="GV20" s="83">
        <v>22</v>
      </c>
      <c r="GW20" s="83">
        <v>22</v>
      </c>
      <c r="GX20" s="83">
        <v>22</v>
      </c>
      <c r="GY20" s="83">
        <v>22</v>
      </c>
      <c r="GZ20" s="83">
        <v>22</v>
      </c>
      <c r="HA20" s="83">
        <v>22</v>
      </c>
      <c r="HB20" s="83">
        <v>22</v>
      </c>
      <c r="HC20" s="83">
        <v>22</v>
      </c>
      <c r="HD20" s="83">
        <v>22</v>
      </c>
      <c r="HE20" s="83">
        <v>22</v>
      </c>
      <c r="HF20" s="83">
        <v>22</v>
      </c>
      <c r="HG20" s="83">
        <v>22</v>
      </c>
      <c r="HH20" s="83">
        <v>22</v>
      </c>
      <c r="HI20" s="83">
        <v>22</v>
      </c>
      <c r="HJ20" s="83">
        <v>22</v>
      </c>
      <c r="HK20" s="83">
        <v>22</v>
      </c>
      <c r="HL20" s="83">
        <v>22</v>
      </c>
      <c r="HM20" s="83">
        <v>22</v>
      </c>
      <c r="HN20" s="83">
        <v>22</v>
      </c>
      <c r="HO20" s="83">
        <v>22</v>
      </c>
      <c r="HP20" s="83">
        <v>22</v>
      </c>
      <c r="HQ20" s="83">
        <v>22</v>
      </c>
      <c r="HR20" s="83">
        <v>22</v>
      </c>
      <c r="HS20" s="83">
        <v>22</v>
      </c>
      <c r="HT20" s="83">
        <v>22</v>
      </c>
      <c r="HU20" s="83">
        <v>22</v>
      </c>
      <c r="HV20" s="83">
        <v>22</v>
      </c>
      <c r="HW20" s="83">
        <v>22</v>
      </c>
      <c r="HX20" s="33">
        <v>22</v>
      </c>
      <c r="HY20" s="13">
        <v>22</v>
      </c>
      <c r="HZ20" s="13">
        <v>22</v>
      </c>
      <c r="IA20" s="13">
        <v>22</v>
      </c>
      <c r="IB20" s="13">
        <v>22</v>
      </c>
      <c r="IC20" s="107">
        <v>22</v>
      </c>
      <c r="ID20" s="107">
        <v>22</v>
      </c>
      <c r="IE20" s="107">
        <v>22</v>
      </c>
      <c r="IF20" s="131">
        <v>22</v>
      </c>
      <c r="IG20" s="107">
        <v>22</v>
      </c>
      <c r="IH20" s="107">
        <v>22</v>
      </c>
      <c r="II20" s="107">
        <v>22</v>
      </c>
      <c r="IJ20" s="13">
        <v>22</v>
      </c>
      <c r="IK20" s="13">
        <v>22</v>
      </c>
      <c r="IL20" s="13">
        <v>22</v>
      </c>
      <c r="IM20" s="13">
        <v>22</v>
      </c>
      <c r="IN20" s="13">
        <v>22</v>
      </c>
      <c r="IO20" s="13">
        <v>22</v>
      </c>
      <c r="IP20" s="13">
        <v>22</v>
      </c>
      <c r="IQ20" s="13">
        <v>22</v>
      </c>
      <c r="IR20" s="13">
        <v>22</v>
      </c>
      <c r="IS20" s="13">
        <v>22</v>
      </c>
      <c r="IT20" s="34">
        <v>22</v>
      </c>
    </row>
    <row r="21" spans="1:254">
      <c r="A21" t="s">
        <v>62</v>
      </c>
      <c r="B21" s="33">
        <f t="shared" ref="B21:E21" si="11">B19*B18*B15</f>
        <v>437.50000000000006</v>
      </c>
      <c r="C21" s="164">
        <f t="shared" si="11"/>
        <v>437.50000000000006</v>
      </c>
      <c r="D21" s="164">
        <f t="shared" si="11"/>
        <v>437.50000000000006</v>
      </c>
      <c r="E21" s="164">
        <f t="shared" si="11"/>
        <v>437.50000000000006</v>
      </c>
      <c r="F21" s="40">
        <f>F19*F18*F15</f>
        <v>249.99999999999974</v>
      </c>
      <c r="G21" s="41">
        <f>G19*G18*G15</f>
        <v>249.99999999999974</v>
      </c>
      <c r="H21" s="41">
        <f t="shared" ref="H21:I21" si="12">H19*H18*H15</f>
        <v>249.99999999999974</v>
      </c>
      <c r="I21" s="142">
        <f t="shared" si="12"/>
        <v>249.99999999999974</v>
      </c>
      <c r="J21" s="41">
        <f t="shared" ref="J21" si="13">J19*J18*J15</f>
        <v>312.50000000000028</v>
      </c>
      <c r="K21" s="41">
        <f>K19*K18*K15</f>
        <v>312.5</v>
      </c>
      <c r="L21" s="41">
        <f t="shared" ref="L21:M21" si="14">L19*L18*L15</f>
        <v>312.5</v>
      </c>
      <c r="M21" s="41">
        <f t="shared" si="14"/>
        <v>312.5</v>
      </c>
      <c r="N21" s="41">
        <f t="shared" ref="N21:R21" si="15">N19*N18*N15</f>
        <v>312.50000000000028</v>
      </c>
      <c r="O21" s="41">
        <f t="shared" si="15"/>
        <v>312.50000000000028</v>
      </c>
      <c r="P21" s="41">
        <f t="shared" si="15"/>
        <v>312.50000000000028</v>
      </c>
      <c r="Q21" s="41">
        <f t="shared" si="15"/>
        <v>312.50000000000028</v>
      </c>
      <c r="R21" s="41">
        <f t="shared" si="15"/>
        <v>312.50000000000028</v>
      </c>
      <c r="S21" s="41">
        <f t="shared" ref="S21:X21" si="16">S19*S18*S15</f>
        <v>312.50000000000028</v>
      </c>
      <c r="T21" s="41">
        <f t="shared" si="16"/>
        <v>312.50000000000028</v>
      </c>
      <c r="U21" s="41">
        <f t="shared" si="16"/>
        <v>312.50000000000028</v>
      </c>
      <c r="V21" s="41">
        <f t="shared" si="16"/>
        <v>312.50000000000028</v>
      </c>
      <c r="W21" s="41">
        <f t="shared" si="16"/>
        <v>312.50000000000028</v>
      </c>
      <c r="X21" s="41">
        <f t="shared" si="16"/>
        <v>312.50000000000028</v>
      </c>
      <c r="Y21" s="142">
        <f t="shared" ref="Y21" si="17">Y19*Y18*Y15</f>
        <v>312.50000000000028</v>
      </c>
      <c r="Z21" s="41">
        <f t="shared" ref="Z21:AE21" si="18">Z19*Z18*Z15</f>
        <v>312.50000000000028</v>
      </c>
      <c r="AA21" s="41">
        <f t="shared" si="18"/>
        <v>312.50000000000028</v>
      </c>
      <c r="AB21" s="41">
        <f t="shared" si="18"/>
        <v>312.50000000000028</v>
      </c>
      <c r="AC21" s="41">
        <f t="shared" si="18"/>
        <v>312.50000000000028</v>
      </c>
      <c r="AD21" s="41">
        <f t="shared" si="18"/>
        <v>312.50000000000028</v>
      </c>
      <c r="AE21" s="142">
        <f t="shared" si="18"/>
        <v>312.50000000000028</v>
      </c>
      <c r="AF21" s="41">
        <f t="shared" ref="AF21:AK21" si="19">AF19*AF18*AF15</f>
        <v>312.50000000000028</v>
      </c>
      <c r="AG21" s="41">
        <f t="shared" si="19"/>
        <v>312.50000000000028</v>
      </c>
      <c r="AH21" s="41">
        <f t="shared" si="19"/>
        <v>312.50000000000028</v>
      </c>
      <c r="AI21" s="41">
        <f t="shared" si="19"/>
        <v>312.50000000000028</v>
      </c>
      <c r="AJ21" s="41">
        <f t="shared" si="19"/>
        <v>312.50000000000028</v>
      </c>
      <c r="AK21" s="142">
        <f t="shared" si="19"/>
        <v>312.50000000000028</v>
      </c>
      <c r="AL21" s="41">
        <f t="shared" ref="AL21:AO21" si="20">AL19*AL18*AL15</f>
        <v>312.50000000000028</v>
      </c>
      <c r="AM21" s="41">
        <f t="shared" si="20"/>
        <v>312.50000000000028</v>
      </c>
      <c r="AN21" s="41">
        <f t="shared" si="20"/>
        <v>312.50000000000028</v>
      </c>
      <c r="AO21" s="142">
        <f t="shared" si="20"/>
        <v>312.50000000000028</v>
      </c>
      <c r="AP21" s="40">
        <f>AP19*AP18*AP15</f>
        <v>249.99999999999974</v>
      </c>
      <c r="AQ21" s="41">
        <f t="shared" ref="AQ21:BA21" si="21">AQ19*AQ18*AQ15</f>
        <v>249.99999999999974</v>
      </c>
      <c r="AR21" s="41">
        <f t="shared" si="21"/>
        <v>249.99999999999974</v>
      </c>
      <c r="AS21" s="41">
        <f t="shared" si="21"/>
        <v>249.99999999999974</v>
      </c>
      <c r="AT21" s="41">
        <f t="shared" si="21"/>
        <v>249.99999999999974</v>
      </c>
      <c r="AU21" s="41">
        <f t="shared" si="21"/>
        <v>249.99999999999974</v>
      </c>
      <c r="AV21" s="41">
        <f t="shared" si="21"/>
        <v>249.99999999999974</v>
      </c>
      <c r="AW21" s="41">
        <f t="shared" si="21"/>
        <v>249.99999999999974</v>
      </c>
      <c r="AX21" s="41">
        <f t="shared" si="21"/>
        <v>249.99999999999974</v>
      </c>
      <c r="AY21" s="41">
        <f t="shared" si="21"/>
        <v>249.99999999999974</v>
      </c>
      <c r="AZ21" s="41">
        <f t="shared" si="21"/>
        <v>249.99999999999974</v>
      </c>
      <c r="BA21" s="41">
        <f t="shared" si="21"/>
        <v>249.99999999999974</v>
      </c>
      <c r="BB21" s="41">
        <f>BB19*BB18*BB15</f>
        <v>249.99999999999997</v>
      </c>
      <c r="BC21" s="41">
        <f t="shared" ref="BC21:BE21" si="22">BC19*BC18*BC15</f>
        <v>249.99999999999997</v>
      </c>
      <c r="BD21" s="41">
        <f t="shared" si="22"/>
        <v>249.99999999999997</v>
      </c>
      <c r="BE21" s="41">
        <f t="shared" si="22"/>
        <v>249.99999999999997</v>
      </c>
      <c r="BF21" s="142">
        <f t="shared" ref="BF21:BL21" si="23">BF19*BF18*BF15</f>
        <v>437.50000000000006</v>
      </c>
      <c r="BG21" s="142">
        <f t="shared" si="23"/>
        <v>437.50000000000006</v>
      </c>
      <c r="BH21" s="142">
        <f t="shared" si="23"/>
        <v>437.50000000000006</v>
      </c>
      <c r="BI21" s="142">
        <f t="shared" si="23"/>
        <v>437.50000000000006</v>
      </c>
      <c r="BJ21" s="142">
        <f t="shared" si="23"/>
        <v>437.50000000000006</v>
      </c>
      <c r="BK21" s="142">
        <f t="shared" si="23"/>
        <v>437.50000000000006</v>
      </c>
      <c r="BL21" s="142">
        <f t="shared" si="23"/>
        <v>982.55500000000006</v>
      </c>
      <c r="BM21" s="142">
        <f t="shared" ref="BM21:DP21" si="24">BM19*BM18*BM15</f>
        <v>437.50000000000006</v>
      </c>
      <c r="BN21" s="142">
        <f t="shared" si="24"/>
        <v>437.50000000000006</v>
      </c>
      <c r="BO21" s="142">
        <f t="shared" si="24"/>
        <v>437.50000000000006</v>
      </c>
      <c r="BP21" s="142">
        <f t="shared" si="24"/>
        <v>437.50000000000006</v>
      </c>
      <c r="BQ21" s="142">
        <f t="shared" si="24"/>
        <v>437.50000000000006</v>
      </c>
      <c r="BR21" s="142">
        <f t="shared" si="24"/>
        <v>437.50000000000006</v>
      </c>
      <c r="BS21" s="142">
        <f t="shared" si="24"/>
        <v>982.55500000000006</v>
      </c>
      <c r="BT21" s="142">
        <f t="shared" si="24"/>
        <v>437.50000000000006</v>
      </c>
      <c r="BU21" s="142">
        <f t="shared" si="24"/>
        <v>437.50000000000006</v>
      </c>
      <c r="BV21" s="142">
        <f t="shared" si="24"/>
        <v>437.50000000000006</v>
      </c>
      <c r="BW21" s="142">
        <f t="shared" si="24"/>
        <v>437.50000000000006</v>
      </c>
      <c r="BX21" s="142">
        <f t="shared" si="24"/>
        <v>437.50000000000006</v>
      </c>
      <c r="BY21" s="142">
        <f t="shared" si="24"/>
        <v>437.50000000000006</v>
      </c>
      <c r="BZ21" s="142">
        <f t="shared" si="24"/>
        <v>982.55500000000006</v>
      </c>
      <c r="CA21" s="142">
        <f t="shared" si="24"/>
        <v>437.50000000000006</v>
      </c>
      <c r="CB21" s="142">
        <f t="shared" si="24"/>
        <v>437.50000000000006</v>
      </c>
      <c r="CC21" s="142">
        <f t="shared" si="24"/>
        <v>437.50000000000006</v>
      </c>
      <c r="CD21" s="142">
        <f t="shared" si="24"/>
        <v>437.50000000000006</v>
      </c>
      <c r="CE21" s="142">
        <f t="shared" si="24"/>
        <v>437.50000000000006</v>
      </c>
      <c r="CF21" s="142">
        <f t="shared" si="24"/>
        <v>437.50000000000006</v>
      </c>
      <c r="CG21" s="142">
        <f t="shared" si="24"/>
        <v>982.55500000000006</v>
      </c>
      <c r="CH21" s="142">
        <f t="shared" si="24"/>
        <v>437.50000000000006</v>
      </c>
      <c r="CI21" s="142">
        <f t="shared" si="24"/>
        <v>437.50000000000006</v>
      </c>
      <c r="CJ21" s="142">
        <f t="shared" si="24"/>
        <v>437.50000000000006</v>
      </c>
      <c r="CK21" s="142">
        <f t="shared" si="24"/>
        <v>437.50000000000006</v>
      </c>
      <c r="CL21" s="142">
        <f t="shared" si="24"/>
        <v>437.50000000000006</v>
      </c>
      <c r="CM21" s="142">
        <f t="shared" si="24"/>
        <v>437.50000000000006</v>
      </c>
      <c r="CN21" s="142">
        <f t="shared" si="24"/>
        <v>982.55500000000006</v>
      </c>
      <c r="CO21" s="142">
        <f t="shared" si="24"/>
        <v>437.50000000000006</v>
      </c>
      <c r="CP21" s="142">
        <f t="shared" si="24"/>
        <v>437.50000000000006</v>
      </c>
      <c r="CQ21" s="142">
        <f t="shared" si="24"/>
        <v>437.50000000000006</v>
      </c>
      <c r="CR21" s="142">
        <f t="shared" si="24"/>
        <v>437.50000000000006</v>
      </c>
      <c r="CS21" s="142">
        <f t="shared" si="24"/>
        <v>437.50000000000006</v>
      </c>
      <c r="CT21" s="142">
        <f t="shared" si="24"/>
        <v>437.50000000000006</v>
      </c>
      <c r="CU21" s="142">
        <f t="shared" si="24"/>
        <v>982.55500000000006</v>
      </c>
      <c r="CV21" s="142">
        <f t="shared" si="24"/>
        <v>437.50000000000006</v>
      </c>
      <c r="CW21" s="142">
        <f t="shared" si="24"/>
        <v>437.50000000000006</v>
      </c>
      <c r="CX21" s="142">
        <f t="shared" si="24"/>
        <v>437.50000000000006</v>
      </c>
      <c r="CY21" s="142">
        <f t="shared" si="24"/>
        <v>437.50000000000006</v>
      </c>
      <c r="CZ21" s="142">
        <f t="shared" si="24"/>
        <v>437.50000000000006</v>
      </c>
      <c r="DA21" s="142">
        <f t="shared" si="24"/>
        <v>437.50000000000006</v>
      </c>
      <c r="DB21" s="142">
        <f t="shared" si="24"/>
        <v>982.55500000000006</v>
      </c>
      <c r="DC21" s="142">
        <f t="shared" si="24"/>
        <v>437.50000000000006</v>
      </c>
      <c r="DD21" s="142">
        <f t="shared" si="24"/>
        <v>437.50000000000006</v>
      </c>
      <c r="DE21" s="142">
        <f t="shared" si="24"/>
        <v>437.50000000000006</v>
      </c>
      <c r="DF21" s="142">
        <f t="shared" si="24"/>
        <v>437.50000000000006</v>
      </c>
      <c r="DG21" s="142">
        <f t="shared" si="24"/>
        <v>437.50000000000006</v>
      </c>
      <c r="DH21" s="142">
        <f t="shared" si="24"/>
        <v>437.50000000000006</v>
      </c>
      <c r="DI21" s="142">
        <f t="shared" si="24"/>
        <v>982.55500000000006</v>
      </c>
      <c r="DJ21" s="142">
        <f t="shared" si="24"/>
        <v>437.50000000000006</v>
      </c>
      <c r="DK21" s="142">
        <f t="shared" si="24"/>
        <v>437.50000000000006</v>
      </c>
      <c r="DL21" s="142">
        <f t="shared" si="24"/>
        <v>437.50000000000006</v>
      </c>
      <c r="DM21" s="142">
        <f t="shared" si="24"/>
        <v>437.50000000000006</v>
      </c>
      <c r="DN21" s="142">
        <f t="shared" si="24"/>
        <v>437.50000000000006</v>
      </c>
      <c r="DO21" s="142">
        <f t="shared" si="24"/>
        <v>437.50000000000006</v>
      </c>
      <c r="DP21" s="142">
        <f t="shared" si="24"/>
        <v>982.55500000000006</v>
      </c>
      <c r="DQ21" s="41">
        <f t="shared" ref="DQ21" si="25">DQ19*DQ18*DQ15</f>
        <v>249.99999999999997</v>
      </c>
      <c r="DR21" s="41">
        <f>DR19*DR18*DR15</f>
        <v>249.99999999999997</v>
      </c>
      <c r="DS21" s="41">
        <f>DS19*DS18*DS15</f>
        <v>249.99999999999997</v>
      </c>
      <c r="DT21" s="41">
        <f>DT19*DT18*DT15</f>
        <v>249.99999999999997</v>
      </c>
      <c r="DU21" s="41">
        <f t="shared" ref="DU21:DX21" si="26">DU19*DU18*DU15</f>
        <v>249.99999999999997</v>
      </c>
      <c r="DV21" s="41">
        <f t="shared" si="26"/>
        <v>249.99999999999997</v>
      </c>
      <c r="DW21" s="41">
        <f t="shared" si="26"/>
        <v>249.99999999999997</v>
      </c>
      <c r="DX21" s="41">
        <f t="shared" si="26"/>
        <v>249.99999999999997</v>
      </c>
      <c r="DY21" s="41">
        <f>DY19*DY18*DY15</f>
        <v>249.99999999999997</v>
      </c>
      <c r="DZ21" s="41">
        <f>DZ19*DZ18*DZ15</f>
        <v>249.99999999999997</v>
      </c>
      <c r="EA21" s="41">
        <f t="shared" ref="EA21:EE21" si="27">EA19*EA18*EA15</f>
        <v>249.99999999999997</v>
      </c>
      <c r="EB21" s="41">
        <f t="shared" si="27"/>
        <v>249.99999999999997</v>
      </c>
      <c r="EC21" s="41">
        <f t="shared" si="27"/>
        <v>249.99999999999997</v>
      </c>
      <c r="ED21" s="41">
        <f t="shared" si="27"/>
        <v>249.99999999999997</v>
      </c>
      <c r="EE21" s="41">
        <f t="shared" si="27"/>
        <v>249.99999999999997</v>
      </c>
      <c r="EF21" s="41">
        <f>EF19*EF18*EF15</f>
        <v>249.99999999999997</v>
      </c>
      <c r="EG21" s="41">
        <f t="shared" ref="EG21:EK21" si="28">EG19*EG18*EG15</f>
        <v>249.99999999999997</v>
      </c>
      <c r="EH21" s="41">
        <f t="shared" si="28"/>
        <v>249.99999999999997</v>
      </c>
      <c r="EI21" s="41">
        <f t="shared" si="28"/>
        <v>249.99999999999997</v>
      </c>
      <c r="EJ21" s="41">
        <f t="shared" si="28"/>
        <v>249.99999999999997</v>
      </c>
      <c r="EK21" s="41">
        <f t="shared" si="28"/>
        <v>249.99999999999997</v>
      </c>
      <c r="EL21" s="41">
        <f>EL19*EL18*EL15</f>
        <v>249.99999999999997</v>
      </c>
      <c r="EM21" s="41">
        <f t="shared" ref="EM21:EP21" si="29">EM19*EM18*EM15</f>
        <v>249.99999999999997</v>
      </c>
      <c r="EN21" s="41">
        <f t="shared" si="29"/>
        <v>249.99999999999997</v>
      </c>
      <c r="EO21" s="41">
        <f t="shared" si="29"/>
        <v>249.99999999999997</v>
      </c>
      <c r="EP21" s="41">
        <f t="shared" si="29"/>
        <v>249.99999999999997</v>
      </c>
      <c r="EQ21" s="41">
        <f>EQ19*EQ18*EQ15</f>
        <v>249.99999999999997</v>
      </c>
      <c r="ER21" s="41">
        <f>ER19*ER18*ER15</f>
        <v>249.99999999999997</v>
      </c>
      <c r="ES21" s="41">
        <f t="shared" ref="ES21:ET21" si="30">ES19*ES18*ES15</f>
        <v>249.99999999999997</v>
      </c>
      <c r="ET21" s="41">
        <f t="shared" si="30"/>
        <v>249.99999999999997</v>
      </c>
      <c r="EU21" s="41">
        <f>EU19*EU18*EU15</f>
        <v>249.99999999999997</v>
      </c>
      <c r="EV21" s="42">
        <f t="shared" ref="EV21:FD21" si="31">EV19*EV18*EV15</f>
        <v>249.99999999999997</v>
      </c>
      <c r="EW21" s="40">
        <f>EW19*EW18*EW15</f>
        <v>249.99999999999974</v>
      </c>
      <c r="EX21" s="41">
        <f t="shared" si="31"/>
        <v>249.99999999999974</v>
      </c>
      <c r="EY21" s="41">
        <f t="shared" si="31"/>
        <v>249.99999999999974</v>
      </c>
      <c r="EZ21" s="41">
        <f t="shared" si="31"/>
        <v>249.99999999999974</v>
      </c>
      <c r="FA21" s="41">
        <f t="shared" si="31"/>
        <v>249.99999999999974</v>
      </c>
      <c r="FB21" s="41">
        <f t="shared" si="31"/>
        <v>249.99999999999974</v>
      </c>
      <c r="FC21" s="41">
        <f t="shared" si="31"/>
        <v>249.99999999999974</v>
      </c>
      <c r="FD21" s="41">
        <f t="shared" si="31"/>
        <v>249.99999999999974</v>
      </c>
      <c r="FE21" s="41">
        <f t="shared" ref="FE21:FH21" si="32">FE19*FE18*FE15</f>
        <v>249.99999999999974</v>
      </c>
      <c r="FF21" s="41">
        <f t="shared" si="32"/>
        <v>249.99999999999974</v>
      </c>
      <c r="FG21" s="41">
        <f t="shared" si="32"/>
        <v>249.99999999999974</v>
      </c>
      <c r="FH21" s="41">
        <f t="shared" si="32"/>
        <v>249.99999999999974</v>
      </c>
      <c r="FI21" s="41">
        <f>FI19*FI18*FI15</f>
        <v>249.99999999999997</v>
      </c>
      <c r="FJ21" s="41">
        <f t="shared" ref="FJ21:FS21" si="33">FJ19*FJ18*FJ15</f>
        <v>249.99999999999997</v>
      </c>
      <c r="FK21" s="41">
        <f t="shared" si="33"/>
        <v>249.99999999999997</v>
      </c>
      <c r="FL21" s="142">
        <f t="shared" si="33"/>
        <v>249.99999999999997</v>
      </c>
      <c r="FM21" s="142">
        <f t="shared" si="33"/>
        <v>437.50000000000006</v>
      </c>
      <c r="FN21" s="142">
        <f t="shared" si="33"/>
        <v>437.50000000000006</v>
      </c>
      <c r="FO21" s="142">
        <f t="shared" si="33"/>
        <v>437.50000000000006</v>
      </c>
      <c r="FP21" s="142">
        <f t="shared" si="33"/>
        <v>437.50000000000006</v>
      </c>
      <c r="FQ21" s="142">
        <f t="shared" si="33"/>
        <v>437.50000000000006</v>
      </c>
      <c r="FR21" s="142">
        <f t="shared" si="33"/>
        <v>437.50000000000006</v>
      </c>
      <c r="FS21" s="142">
        <f t="shared" si="33"/>
        <v>982.55500000000006</v>
      </c>
      <c r="FT21" s="142">
        <f t="shared" ref="FT21:HW21" si="34">FT19*FT18*FT15</f>
        <v>437.50000000000006</v>
      </c>
      <c r="FU21" s="142">
        <f t="shared" si="34"/>
        <v>437.50000000000006</v>
      </c>
      <c r="FV21" s="142">
        <f t="shared" si="34"/>
        <v>437.50000000000006</v>
      </c>
      <c r="FW21" s="142">
        <f t="shared" si="34"/>
        <v>437.50000000000006</v>
      </c>
      <c r="FX21" s="142">
        <f t="shared" si="34"/>
        <v>437.50000000000006</v>
      </c>
      <c r="FY21" s="142">
        <f t="shared" si="34"/>
        <v>437.50000000000006</v>
      </c>
      <c r="FZ21" s="142">
        <f t="shared" si="34"/>
        <v>982.55500000000006</v>
      </c>
      <c r="GA21" s="142">
        <f t="shared" si="34"/>
        <v>437.50000000000006</v>
      </c>
      <c r="GB21" s="142">
        <f t="shared" si="34"/>
        <v>437.50000000000006</v>
      </c>
      <c r="GC21" s="142">
        <f t="shared" si="34"/>
        <v>437.50000000000006</v>
      </c>
      <c r="GD21" s="142">
        <f t="shared" si="34"/>
        <v>437.50000000000006</v>
      </c>
      <c r="GE21" s="142">
        <f t="shared" si="34"/>
        <v>437.50000000000006</v>
      </c>
      <c r="GF21" s="142">
        <f t="shared" si="34"/>
        <v>437.50000000000006</v>
      </c>
      <c r="GG21" s="142">
        <f t="shared" si="34"/>
        <v>982.55500000000006</v>
      </c>
      <c r="GH21" s="142">
        <f t="shared" si="34"/>
        <v>437.50000000000006</v>
      </c>
      <c r="GI21" s="142">
        <f t="shared" si="34"/>
        <v>437.50000000000006</v>
      </c>
      <c r="GJ21" s="142">
        <f t="shared" si="34"/>
        <v>437.50000000000006</v>
      </c>
      <c r="GK21" s="142">
        <f t="shared" si="34"/>
        <v>437.50000000000006</v>
      </c>
      <c r="GL21" s="142">
        <f t="shared" si="34"/>
        <v>437.50000000000006</v>
      </c>
      <c r="GM21" s="142">
        <f t="shared" si="34"/>
        <v>437.50000000000006</v>
      </c>
      <c r="GN21" s="142">
        <f t="shared" si="34"/>
        <v>982.55500000000006</v>
      </c>
      <c r="GO21" s="142">
        <f t="shared" si="34"/>
        <v>437.50000000000006</v>
      </c>
      <c r="GP21" s="142">
        <f t="shared" si="34"/>
        <v>437.50000000000006</v>
      </c>
      <c r="GQ21" s="142">
        <f t="shared" si="34"/>
        <v>437.50000000000006</v>
      </c>
      <c r="GR21" s="142">
        <f t="shared" si="34"/>
        <v>437.50000000000006</v>
      </c>
      <c r="GS21" s="142">
        <f t="shared" si="34"/>
        <v>437.50000000000006</v>
      </c>
      <c r="GT21" s="142">
        <f t="shared" si="34"/>
        <v>437.50000000000006</v>
      </c>
      <c r="GU21" s="142">
        <f t="shared" si="34"/>
        <v>982.55500000000006</v>
      </c>
      <c r="GV21" s="142">
        <f t="shared" si="34"/>
        <v>437.50000000000006</v>
      </c>
      <c r="GW21" s="142">
        <f t="shared" si="34"/>
        <v>437.50000000000006</v>
      </c>
      <c r="GX21" s="142">
        <f t="shared" si="34"/>
        <v>437.50000000000006</v>
      </c>
      <c r="GY21" s="142">
        <f t="shared" si="34"/>
        <v>437.50000000000006</v>
      </c>
      <c r="GZ21" s="142">
        <f t="shared" si="34"/>
        <v>437.50000000000006</v>
      </c>
      <c r="HA21" s="142">
        <f t="shared" si="34"/>
        <v>437.50000000000006</v>
      </c>
      <c r="HB21" s="142">
        <f t="shared" si="34"/>
        <v>982.55500000000006</v>
      </c>
      <c r="HC21" s="142">
        <f t="shared" si="34"/>
        <v>437.50000000000006</v>
      </c>
      <c r="HD21" s="142">
        <f t="shared" si="34"/>
        <v>437.50000000000006</v>
      </c>
      <c r="HE21" s="142">
        <f t="shared" si="34"/>
        <v>437.50000000000006</v>
      </c>
      <c r="HF21" s="142">
        <f t="shared" si="34"/>
        <v>437.50000000000006</v>
      </c>
      <c r="HG21" s="142">
        <f t="shared" si="34"/>
        <v>437.50000000000006</v>
      </c>
      <c r="HH21" s="142">
        <f t="shared" si="34"/>
        <v>437.50000000000006</v>
      </c>
      <c r="HI21" s="142">
        <f t="shared" si="34"/>
        <v>982.55500000000006</v>
      </c>
      <c r="HJ21" s="142">
        <f t="shared" si="34"/>
        <v>437.50000000000006</v>
      </c>
      <c r="HK21" s="142">
        <f t="shared" si="34"/>
        <v>437.50000000000006</v>
      </c>
      <c r="HL21" s="142">
        <f t="shared" si="34"/>
        <v>437.50000000000006</v>
      </c>
      <c r="HM21" s="142">
        <f t="shared" si="34"/>
        <v>437.50000000000006</v>
      </c>
      <c r="HN21" s="142">
        <f t="shared" si="34"/>
        <v>437.50000000000006</v>
      </c>
      <c r="HO21" s="142">
        <f t="shared" si="34"/>
        <v>437.50000000000006</v>
      </c>
      <c r="HP21" s="142">
        <f t="shared" si="34"/>
        <v>982.55500000000006</v>
      </c>
      <c r="HQ21" s="142">
        <f t="shared" si="34"/>
        <v>437.50000000000006</v>
      </c>
      <c r="HR21" s="142">
        <f t="shared" si="34"/>
        <v>437.50000000000006</v>
      </c>
      <c r="HS21" s="142">
        <f t="shared" si="34"/>
        <v>437.50000000000006</v>
      </c>
      <c r="HT21" s="142">
        <f t="shared" si="34"/>
        <v>437.50000000000006</v>
      </c>
      <c r="HU21" s="142">
        <f t="shared" si="34"/>
        <v>437.50000000000006</v>
      </c>
      <c r="HV21" s="142">
        <f t="shared" si="34"/>
        <v>437.50000000000006</v>
      </c>
      <c r="HW21" s="142">
        <f t="shared" si="34"/>
        <v>982.55500000000006</v>
      </c>
      <c r="HX21" s="40">
        <f>HX19*HX18*HX15</f>
        <v>249.99999999999974</v>
      </c>
      <c r="HY21" s="41">
        <f t="shared" ref="HY21:IJ21" si="35">HY19*HY18*HY15</f>
        <v>249.99999999999974</v>
      </c>
      <c r="HZ21" s="41">
        <f t="shared" si="35"/>
        <v>249.99999999999974</v>
      </c>
      <c r="IA21" s="41">
        <f t="shared" si="35"/>
        <v>249.99999999999974</v>
      </c>
      <c r="IB21" s="41">
        <f t="shared" si="35"/>
        <v>249.99999999999974</v>
      </c>
      <c r="IC21" s="147">
        <f t="shared" si="35"/>
        <v>249.99999999999974</v>
      </c>
      <c r="ID21" s="147">
        <f t="shared" si="35"/>
        <v>249.99999999999974</v>
      </c>
      <c r="IE21" s="147">
        <f t="shared" si="35"/>
        <v>249.99999999999974</v>
      </c>
      <c r="IF21" s="148">
        <f t="shared" si="35"/>
        <v>249.99999999999974</v>
      </c>
      <c r="IG21" s="147">
        <f t="shared" si="35"/>
        <v>249.99999999999974</v>
      </c>
      <c r="IH21" s="147">
        <f t="shared" si="35"/>
        <v>249.99999999999974</v>
      </c>
      <c r="II21" s="147">
        <f t="shared" si="35"/>
        <v>249.99999999999974</v>
      </c>
      <c r="IJ21" s="41">
        <f t="shared" si="35"/>
        <v>249.99999999999997</v>
      </c>
      <c r="IK21" s="41">
        <f t="shared" ref="IK21:IM21" si="36">IK19*IK18*IK15</f>
        <v>249.99999999999997</v>
      </c>
      <c r="IL21" s="41">
        <f t="shared" si="36"/>
        <v>249.99999999999997</v>
      </c>
      <c r="IM21" s="41">
        <f t="shared" si="36"/>
        <v>249.99999999999997</v>
      </c>
      <c r="IN21" s="41">
        <f t="shared" ref="IN21:IT21" si="37">IN19*IN18*IN15</f>
        <v>249.99999999999974</v>
      </c>
      <c r="IO21" s="41">
        <f t="shared" si="37"/>
        <v>249.99999999999974</v>
      </c>
      <c r="IP21" s="41">
        <f t="shared" si="37"/>
        <v>249.99999999999974</v>
      </c>
      <c r="IQ21" s="41">
        <f t="shared" si="37"/>
        <v>249.99999999999974</v>
      </c>
      <c r="IR21" s="41">
        <f t="shared" si="37"/>
        <v>249.99999999999974</v>
      </c>
      <c r="IS21" s="41">
        <f t="shared" si="37"/>
        <v>249.99999999999974</v>
      </c>
      <c r="IT21" s="42">
        <f t="shared" si="37"/>
        <v>249.99999999999997</v>
      </c>
    </row>
    <row r="22" spans="1:254">
      <c r="A22" t="s">
        <v>61</v>
      </c>
      <c r="B22" s="33">
        <f t="shared" ref="B22:E22" si="38">B21+B20</f>
        <v>459.50000000000006</v>
      </c>
      <c r="C22" s="164">
        <f t="shared" si="38"/>
        <v>459.50000000000006</v>
      </c>
      <c r="D22" s="164">
        <f t="shared" si="38"/>
        <v>459.50000000000006</v>
      </c>
      <c r="E22" s="164">
        <f t="shared" si="38"/>
        <v>459.50000000000006</v>
      </c>
      <c r="F22" s="40">
        <f>F21+F20</f>
        <v>271.99999999999977</v>
      </c>
      <c r="G22" s="41">
        <f t="shared" ref="G22:I22" si="39">G21+G20</f>
        <v>271.99999999999977</v>
      </c>
      <c r="H22" s="41">
        <f t="shared" si="39"/>
        <v>271.99999999999977</v>
      </c>
      <c r="I22" s="142">
        <f t="shared" si="39"/>
        <v>271.99999999999977</v>
      </c>
      <c r="J22" s="41">
        <f t="shared" ref="J22:K22" si="40">J21+J20</f>
        <v>334.50000000000028</v>
      </c>
      <c r="K22" s="41">
        <f t="shared" si="40"/>
        <v>334.5</v>
      </c>
      <c r="L22" s="41">
        <f t="shared" ref="L22:M22" si="41">L21+L20</f>
        <v>334.5</v>
      </c>
      <c r="M22" s="41">
        <f t="shared" si="41"/>
        <v>334.5</v>
      </c>
      <c r="N22" s="41">
        <f t="shared" ref="N22:R22" si="42">N21+N20</f>
        <v>334.50000000000028</v>
      </c>
      <c r="O22" s="41">
        <f t="shared" si="42"/>
        <v>334.50000000000028</v>
      </c>
      <c r="P22" s="41">
        <f t="shared" si="42"/>
        <v>334.50000000000028</v>
      </c>
      <c r="Q22" s="41">
        <f t="shared" si="42"/>
        <v>334.50000000000028</v>
      </c>
      <c r="R22" s="41">
        <f t="shared" si="42"/>
        <v>334.50000000000028</v>
      </c>
      <c r="S22" s="41">
        <f t="shared" ref="S22:X22" si="43">S21+S20</f>
        <v>334.50000000000028</v>
      </c>
      <c r="T22" s="41">
        <f t="shared" si="43"/>
        <v>334.50000000000028</v>
      </c>
      <c r="U22" s="41">
        <f t="shared" si="43"/>
        <v>334.50000000000028</v>
      </c>
      <c r="V22" s="41">
        <f t="shared" si="43"/>
        <v>334.50000000000028</v>
      </c>
      <c r="W22" s="41">
        <f t="shared" si="43"/>
        <v>334.50000000000028</v>
      </c>
      <c r="X22" s="41">
        <f t="shared" si="43"/>
        <v>334.50000000000028</v>
      </c>
      <c r="Y22" s="142">
        <f t="shared" ref="Y22" si="44">Y21+Y20</f>
        <v>334.50000000000028</v>
      </c>
      <c r="Z22" s="41">
        <f t="shared" ref="Z22:AE22" si="45">Z21+Z20</f>
        <v>334.50000000000028</v>
      </c>
      <c r="AA22" s="41">
        <f t="shared" si="45"/>
        <v>334.50000000000028</v>
      </c>
      <c r="AB22" s="41">
        <f t="shared" si="45"/>
        <v>334.50000000000028</v>
      </c>
      <c r="AC22" s="41">
        <f t="shared" si="45"/>
        <v>334.50000000000028</v>
      </c>
      <c r="AD22" s="41">
        <f t="shared" si="45"/>
        <v>334.50000000000028</v>
      </c>
      <c r="AE22" s="142">
        <f t="shared" si="45"/>
        <v>334.50000000000028</v>
      </c>
      <c r="AF22" s="41">
        <f t="shared" ref="AF22:AK22" si="46">AF21+AF20</f>
        <v>334.50000000000028</v>
      </c>
      <c r="AG22" s="41">
        <f t="shared" si="46"/>
        <v>334.50000000000028</v>
      </c>
      <c r="AH22" s="41">
        <f t="shared" si="46"/>
        <v>334.50000000000028</v>
      </c>
      <c r="AI22" s="41">
        <f t="shared" si="46"/>
        <v>334.50000000000028</v>
      </c>
      <c r="AJ22" s="41">
        <f t="shared" si="46"/>
        <v>334.50000000000028</v>
      </c>
      <c r="AK22" s="142">
        <f t="shared" si="46"/>
        <v>334.50000000000028</v>
      </c>
      <c r="AL22" s="41">
        <f t="shared" ref="AL22:AO22" si="47">AL21+AL20</f>
        <v>334.50000000000028</v>
      </c>
      <c r="AM22" s="41">
        <f t="shared" si="47"/>
        <v>334.50000000000028</v>
      </c>
      <c r="AN22" s="41">
        <f t="shared" si="47"/>
        <v>334.50000000000028</v>
      </c>
      <c r="AO22" s="142">
        <f t="shared" si="47"/>
        <v>334.50000000000028</v>
      </c>
      <c r="AP22" s="40">
        <f>AP21+AP20</f>
        <v>271.99999999999977</v>
      </c>
      <c r="AQ22" s="41">
        <f t="shared" ref="AQ22:BA22" si="48">AQ21+AQ20</f>
        <v>271.99999999999977</v>
      </c>
      <c r="AR22" s="41">
        <f t="shared" si="48"/>
        <v>271.99999999999977</v>
      </c>
      <c r="AS22" s="41">
        <f t="shared" si="48"/>
        <v>271.99999999999977</v>
      </c>
      <c r="AT22" s="41">
        <f t="shared" si="48"/>
        <v>271.99999999999977</v>
      </c>
      <c r="AU22" s="41">
        <f t="shared" si="48"/>
        <v>271.99999999999977</v>
      </c>
      <c r="AV22" s="41">
        <f t="shared" si="48"/>
        <v>271.99999999999977</v>
      </c>
      <c r="AW22" s="41">
        <f t="shared" si="48"/>
        <v>271.99999999999977</v>
      </c>
      <c r="AX22" s="41">
        <f t="shared" si="48"/>
        <v>271.99999999999977</v>
      </c>
      <c r="AY22" s="41">
        <f t="shared" si="48"/>
        <v>271.99999999999977</v>
      </c>
      <c r="AZ22" s="41">
        <f t="shared" si="48"/>
        <v>271.99999999999977</v>
      </c>
      <c r="BA22" s="41">
        <f t="shared" si="48"/>
        <v>271.99999999999977</v>
      </c>
      <c r="BB22" s="41">
        <f>BB21+BB20</f>
        <v>272</v>
      </c>
      <c r="BC22" s="41">
        <f t="shared" ref="BC22:BE22" si="49">BC21+BC20</f>
        <v>272</v>
      </c>
      <c r="BD22" s="41">
        <f t="shared" si="49"/>
        <v>272</v>
      </c>
      <c r="BE22" s="41">
        <f t="shared" si="49"/>
        <v>272</v>
      </c>
      <c r="BF22" s="142">
        <f t="shared" ref="BF22:BL22" si="50">BF21+BF20</f>
        <v>459.50000000000006</v>
      </c>
      <c r="BG22" s="142">
        <f t="shared" si="50"/>
        <v>459.50000000000006</v>
      </c>
      <c r="BH22" s="142">
        <f t="shared" si="50"/>
        <v>459.50000000000006</v>
      </c>
      <c r="BI22" s="142">
        <f t="shared" si="50"/>
        <v>459.50000000000006</v>
      </c>
      <c r="BJ22" s="142">
        <f t="shared" si="50"/>
        <v>459.50000000000006</v>
      </c>
      <c r="BK22" s="142">
        <f t="shared" si="50"/>
        <v>459.50000000000006</v>
      </c>
      <c r="BL22" s="142">
        <f t="shared" si="50"/>
        <v>1004.5550000000001</v>
      </c>
      <c r="BM22" s="142">
        <f t="shared" ref="BM22:DP22" si="51">BM21+BM20</f>
        <v>459.50000000000006</v>
      </c>
      <c r="BN22" s="142">
        <f t="shared" si="51"/>
        <v>459.50000000000006</v>
      </c>
      <c r="BO22" s="142">
        <f t="shared" si="51"/>
        <v>459.50000000000006</v>
      </c>
      <c r="BP22" s="142">
        <f t="shared" si="51"/>
        <v>459.50000000000006</v>
      </c>
      <c r="BQ22" s="142">
        <f t="shared" si="51"/>
        <v>459.50000000000006</v>
      </c>
      <c r="BR22" s="142">
        <f t="shared" si="51"/>
        <v>459.50000000000006</v>
      </c>
      <c r="BS22" s="142">
        <f t="shared" si="51"/>
        <v>1004.5550000000001</v>
      </c>
      <c r="BT22" s="142">
        <f t="shared" si="51"/>
        <v>459.50000000000006</v>
      </c>
      <c r="BU22" s="142">
        <f t="shared" si="51"/>
        <v>459.50000000000006</v>
      </c>
      <c r="BV22" s="142">
        <f t="shared" si="51"/>
        <v>459.50000000000006</v>
      </c>
      <c r="BW22" s="142">
        <f t="shared" si="51"/>
        <v>459.50000000000006</v>
      </c>
      <c r="BX22" s="142">
        <f t="shared" si="51"/>
        <v>459.50000000000006</v>
      </c>
      <c r="BY22" s="142">
        <f t="shared" si="51"/>
        <v>459.50000000000006</v>
      </c>
      <c r="BZ22" s="142">
        <f t="shared" si="51"/>
        <v>1004.5550000000001</v>
      </c>
      <c r="CA22" s="142">
        <f t="shared" si="51"/>
        <v>459.50000000000006</v>
      </c>
      <c r="CB22" s="142">
        <f t="shared" si="51"/>
        <v>459.50000000000006</v>
      </c>
      <c r="CC22" s="142">
        <f t="shared" si="51"/>
        <v>459.50000000000006</v>
      </c>
      <c r="CD22" s="142">
        <f t="shared" si="51"/>
        <v>459.50000000000006</v>
      </c>
      <c r="CE22" s="142">
        <f t="shared" si="51"/>
        <v>459.50000000000006</v>
      </c>
      <c r="CF22" s="142">
        <f t="shared" si="51"/>
        <v>459.50000000000006</v>
      </c>
      <c r="CG22" s="142">
        <f t="shared" si="51"/>
        <v>1004.5550000000001</v>
      </c>
      <c r="CH22" s="142">
        <f t="shared" si="51"/>
        <v>459.50000000000006</v>
      </c>
      <c r="CI22" s="142">
        <f t="shared" si="51"/>
        <v>459.50000000000006</v>
      </c>
      <c r="CJ22" s="142">
        <f t="shared" si="51"/>
        <v>459.50000000000006</v>
      </c>
      <c r="CK22" s="142">
        <f t="shared" si="51"/>
        <v>459.50000000000006</v>
      </c>
      <c r="CL22" s="142">
        <f t="shared" si="51"/>
        <v>459.50000000000006</v>
      </c>
      <c r="CM22" s="142">
        <f t="shared" si="51"/>
        <v>459.50000000000006</v>
      </c>
      <c r="CN22" s="142">
        <f t="shared" si="51"/>
        <v>1004.5550000000001</v>
      </c>
      <c r="CO22" s="142">
        <f t="shared" si="51"/>
        <v>459.50000000000006</v>
      </c>
      <c r="CP22" s="142">
        <f t="shared" si="51"/>
        <v>459.50000000000006</v>
      </c>
      <c r="CQ22" s="142">
        <f t="shared" si="51"/>
        <v>459.50000000000006</v>
      </c>
      <c r="CR22" s="142">
        <f t="shared" si="51"/>
        <v>459.50000000000006</v>
      </c>
      <c r="CS22" s="142">
        <f t="shared" si="51"/>
        <v>459.50000000000006</v>
      </c>
      <c r="CT22" s="142">
        <f t="shared" si="51"/>
        <v>459.50000000000006</v>
      </c>
      <c r="CU22" s="142">
        <f t="shared" si="51"/>
        <v>1004.5550000000001</v>
      </c>
      <c r="CV22" s="142">
        <f t="shared" si="51"/>
        <v>459.50000000000006</v>
      </c>
      <c r="CW22" s="142">
        <f t="shared" si="51"/>
        <v>459.50000000000006</v>
      </c>
      <c r="CX22" s="142">
        <f t="shared" si="51"/>
        <v>459.50000000000006</v>
      </c>
      <c r="CY22" s="142">
        <f t="shared" si="51"/>
        <v>459.50000000000006</v>
      </c>
      <c r="CZ22" s="142">
        <f t="shared" si="51"/>
        <v>459.50000000000006</v>
      </c>
      <c r="DA22" s="142">
        <f t="shared" si="51"/>
        <v>459.50000000000006</v>
      </c>
      <c r="DB22" s="142">
        <f t="shared" si="51"/>
        <v>1004.5550000000001</v>
      </c>
      <c r="DC22" s="142">
        <f t="shared" si="51"/>
        <v>459.50000000000006</v>
      </c>
      <c r="DD22" s="142">
        <f t="shared" si="51"/>
        <v>459.50000000000006</v>
      </c>
      <c r="DE22" s="142">
        <f t="shared" si="51"/>
        <v>459.50000000000006</v>
      </c>
      <c r="DF22" s="142">
        <f t="shared" si="51"/>
        <v>459.50000000000006</v>
      </c>
      <c r="DG22" s="142">
        <f t="shared" si="51"/>
        <v>459.50000000000006</v>
      </c>
      <c r="DH22" s="142">
        <f t="shared" si="51"/>
        <v>459.50000000000006</v>
      </c>
      <c r="DI22" s="142">
        <f t="shared" si="51"/>
        <v>1004.5550000000001</v>
      </c>
      <c r="DJ22" s="142">
        <f t="shared" si="51"/>
        <v>459.50000000000006</v>
      </c>
      <c r="DK22" s="142">
        <f t="shared" si="51"/>
        <v>459.50000000000006</v>
      </c>
      <c r="DL22" s="142">
        <f t="shared" si="51"/>
        <v>459.50000000000006</v>
      </c>
      <c r="DM22" s="142">
        <f t="shared" si="51"/>
        <v>459.50000000000006</v>
      </c>
      <c r="DN22" s="142">
        <f t="shared" si="51"/>
        <v>459.50000000000006</v>
      </c>
      <c r="DO22" s="142">
        <f t="shared" si="51"/>
        <v>459.50000000000006</v>
      </c>
      <c r="DP22" s="142">
        <f t="shared" si="51"/>
        <v>1004.5550000000001</v>
      </c>
      <c r="DQ22" s="41">
        <f t="shared" ref="DQ22:DR22" si="52">DQ21+DQ20</f>
        <v>272</v>
      </c>
      <c r="DR22" s="41">
        <f t="shared" si="52"/>
        <v>272</v>
      </c>
      <c r="DS22" s="41">
        <f>DS21+DS20</f>
        <v>272</v>
      </c>
      <c r="DT22" s="41">
        <f>DT21+DT20</f>
        <v>272</v>
      </c>
      <c r="DU22" s="41">
        <f t="shared" ref="DU22:DX22" si="53">DU21+DU20</f>
        <v>272</v>
      </c>
      <c r="DV22" s="41">
        <f t="shared" si="53"/>
        <v>272</v>
      </c>
      <c r="DW22" s="41">
        <f t="shared" si="53"/>
        <v>272</v>
      </c>
      <c r="DX22" s="41">
        <f t="shared" si="53"/>
        <v>272</v>
      </c>
      <c r="DY22" s="41">
        <f>DY21+DY20</f>
        <v>272</v>
      </c>
      <c r="DZ22" s="41">
        <f>DZ21+DZ20</f>
        <v>272</v>
      </c>
      <c r="EA22" s="41">
        <f t="shared" ref="EA22:EE22" si="54">EA21+EA20</f>
        <v>272</v>
      </c>
      <c r="EB22" s="41">
        <f t="shared" si="54"/>
        <v>272</v>
      </c>
      <c r="EC22" s="41">
        <f t="shared" si="54"/>
        <v>272</v>
      </c>
      <c r="ED22" s="41">
        <f t="shared" si="54"/>
        <v>272</v>
      </c>
      <c r="EE22" s="41">
        <f t="shared" si="54"/>
        <v>272</v>
      </c>
      <c r="EF22" s="41">
        <f>EF21+EF20</f>
        <v>272</v>
      </c>
      <c r="EG22" s="41">
        <f t="shared" ref="EG22" si="55">EG21+EG20</f>
        <v>272</v>
      </c>
      <c r="EH22" s="41">
        <f t="shared" ref="EH22" si="56">EH21+EH20</f>
        <v>272</v>
      </c>
      <c r="EI22" s="41">
        <f t="shared" ref="EI22" si="57">EI21+EI20</f>
        <v>272</v>
      </c>
      <c r="EJ22" s="41">
        <f t="shared" ref="EJ22" si="58">EJ21+EJ20</f>
        <v>272</v>
      </c>
      <c r="EK22" s="41">
        <f t="shared" ref="EK22" si="59">EK21+EK20</f>
        <v>272</v>
      </c>
      <c r="EL22" s="41">
        <f>EL21+EL20</f>
        <v>272</v>
      </c>
      <c r="EM22" s="41">
        <f t="shared" ref="EM22" si="60">EM21+EM20</f>
        <v>272</v>
      </c>
      <c r="EN22" s="41">
        <f t="shared" ref="EN22" si="61">EN21+EN20</f>
        <v>272</v>
      </c>
      <c r="EO22" s="41">
        <f t="shared" ref="EO22" si="62">EO21+EO20</f>
        <v>272</v>
      </c>
      <c r="EP22" s="41">
        <f t="shared" ref="EP22" si="63">EP21+EP20</f>
        <v>272</v>
      </c>
      <c r="EQ22" s="41">
        <f>EQ21+EQ20</f>
        <v>272</v>
      </c>
      <c r="ER22" s="41">
        <f>ER21+ER20</f>
        <v>272</v>
      </c>
      <c r="ES22" s="41">
        <f t="shared" ref="ES22" si="64">ES21+ES20</f>
        <v>272</v>
      </c>
      <c r="ET22" s="41">
        <f t="shared" ref="ET22" si="65">ET21+ET20</f>
        <v>272</v>
      </c>
      <c r="EU22" s="41">
        <f>EU21+EU20</f>
        <v>272</v>
      </c>
      <c r="EV22" s="42">
        <f t="shared" ref="EV22:FD22" si="66">EV21+EV20</f>
        <v>272</v>
      </c>
      <c r="EW22" s="40">
        <f>EW21+EW20</f>
        <v>271.99999999999977</v>
      </c>
      <c r="EX22" s="41">
        <f t="shared" si="66"/>
        <v>271.99999999999977</v>
      </c>
      <c r="EY22" s="41">
        <f t="shared" si="66"/>
        <v>271.99999999999977</v>
      </c>
      <c r="EZ22" s="41">
        <f t="shared" si="66"/>
        <v>271.99999999999977</v>
      </c>
      <c r="FA22" s="41">
        <f t="shared" si="66"/>
        <v>271.99999999999977</v>
      </c>
      <c r="FB22" s="41">
        <f t="shared" si="66"/>
        <v>271.99999999999977</v>
      </c>
      <c r="FC22" s="41">
        <f t="shared" si="66"/>
        <v>271.99999999999977</v>
      </c>
      <c r="FD22" s="41">
        <f t="shared" si="66"/>
        <v>271.99999999999977</v>
      </c>
      <c r="FE22" s="41">
        <f t="shared" ref="FE22:FH22" si="67">FE21+FE20</f>
        <v>271.99999999999977</v>
      </c>
      <c r="FF22" s="41">
        <f t="shared" si="67"/>
        <v>271.99999999999977</v>
      </c>
      <c r="FG22" s="41">
        <f t="shared" si="67"/>
        <v>271.99999999999977</v>
      </c>
      <c r="FH22" s="41">
        <f t="shared" si="67"/>
        <v>271.99999999999977</v>
      </c>
      <c r="FI22" s="41">
        <f>FI21+FI20</f>
        <v>272</v>
      </c>
      <c r="FJ22" s="41">
        <f t="shared" ref="FJ22" si="68">FJ21+FJ20</f>
        <v>272</v>
      </c>
      <c r="FK22" s="41">
        <f t="shared" ref="FK22" si="69">FK21+FK20</f>
        <v>272</v>
      </c>
      <c r="FL22" s="142">
        <f t="shared" ref="FL22:FS22" si="70">FL21+FL20</f>
        <v>272</v>
      </c>
      <c r="FM22" s="142">
        <f t="shared" si="70"/>
        <v>459.50000000000006</v>
      </c>
      <c r="FN22" s="142">
        <f t="shared" si="70"/>
        <v>459.50000000000006</v>
      </c>
      <c r="FO22" s="142">
        <f t="shared" si="70"/>
        <v>459.50000000000006</v>
      </c>
      <c r="FP22" s="142">
        <f t="shared" si="70"/>
        <v>459.50000000000006</v>
      </c>
      <c r="FQ22" s="142">
        <f t="shared" si="70"/>
        <v>459.50000000000006</v>
      </c>
      <c r="FR22" s="142">
        <f t="shared" si="70"/>
        <v>459.50000000000006</v>
      </c>
      <c r="FS22" s="142">
        <f t="shared" si="70"/>
        <v>1004.5550000000001</v>
      </c>
      <c r="FT22" s="142">
        <f t="shared" ref="FT22:HW22" si="71">FT21+FT20</f>
        <v>459.50000000000006</v>
      </c>
      <c r="FU22" s="142">
        <f t="shared" si="71"/>
        <v>459.50000000000006</v>
      </c>
      <c r="FV22" s="142">
        <f t="shared" si="71"/>
        <v>459.50000000000006</v>
      </c>
      <c r="FW22" s="142">
        <f t="shared" si="71"/>
        <v>459.50000000000006</v>
      </c>
      <c r="FX22" s="142">
        <f t="shared" si="71"/>
        <v>459.50000000000006</v>
      </c>
      <c r="FY22" s="142">
        <f t="shared" si="71"/>
        <v>459.50000000000006</v>
      </c>
      <c r="FZ22" s="142">
        <f t="shared" si="71"/>
        <v>1004.5550000000001</v>
      </c>
      <c r="GA22" s="142">
        <f t="shared" si="71"/>
        <v>459.50000000000006</v>
      </c>
      <c r="GB22" s="142">
        <f t="shared" si="71"/>
        <v>459.50000000000006</v>
      </c>
      <c r="GC22" s="142">
        <f t="shared" si="71"/>
        <v>459.50000000000006</v>
      </c>
      <c r="GD22" s="142">
        <f t="shared" si="71"/>
        <v>459.50000000000006</v>
      </c>
      <c r="GE22" s="142">
        <f t="shared" si="71"/>
        <v>459.50000000000006</v>
      </c>
      <c r="GF22" s="142">
        <f t="shared" si="71"/>
        <v>459.50000000000006</v>
      </c>
      <c r="GG22" s="142">
        <f t="shared" si="71"/>
        <v>1004.5550000000001</v>
      </c>
      <c r="GH22" s="142">
        <f t="shared" si="71"/>
        <v>459.50000000000006</v>
      </c>
      <c r="GI22" s="142">
        <f t="shared" si="71"/>
        <v>459.50000000000006</v>
      </c>
      <c r="GJ22" s="142">
        <f t="shared" si="71"/>
        <v>459.50000000000006</v>
      </c>
      <c r="GK22" s="142">
        <f t="shared" si="71"/>
        <v>459.50000000000006</v>
      </c>
      <c r="GL22" s="142">
        <f t="shared" si="71"/>
        <v>459.50000000000006</v>
      </c>
      <c r="GM22" s="142">
        <f t="shared" si="71"/>
        <v>459.50000000000006</v>
      </c>
      <c r="GN22" s="142">
        <f t="shared" si="71"/>
        <v>1004.5550000000001</v>
      </c>
      <c r="GO22" s="142">
        <f t="shared" si="71"/>
        <v>459.50000000000006</v>
      </c>
      <c r="GP22" s="142">
        <f t="shared" si="71"/>
        <v>459.50000000000006</v>
      </c>
      <c r="GQ22" s="142">
        <f t="shared" si="71"/>
        <v>459.50000000000006</v>
      </c>
      <c r="GR22" s="142">
        <f t="shared" si="71"/>
        <v>459.50000000000006</v>
      </c>
      <c r="GS22" s="142">
        <f t="shared" si="71"/>
        <v>459.50000000000006</v>
      </c>
      <c r="GT22" s="142">
        <f t="shared" si="71"/>
        <v>459.50000000000006</v>
      </c>
      <c r="GU22" s="142">
        <f t="shared" si="71"/>
        <v>1004.5550000000001</v>
      </c>
      <c r="GV22" s="142">
        <f t="shared" si="71"/>
        <v>459.50000000000006</v>
      </c>
      <c r="GW22" s="142">
        <f t="shared" si="71"/>
        <v>459.50000000000006</v>
      </c>
      <c r="GX22" s="142">
        <f t="shared" si="71"/>
        <v>459.50000000000006</v>
      </c>
      <c r="GY22" s="142">
        <f t="shared" si="71"/>
        <v>459.50000000000006</v>
      </c>
      <c r="GZ22" s="142">
        <f t="shared" si="71"/>
        <v>459.50000000000006</v>
      </c>
      <c r="HA22" s="142">
        <f t="shared" si="71"/>
        <v>459.50000000000006</v>
      </c>
      <c r="HB22" s="142">
        <f t="shared" si="71"/>
        <v>1004.5550000000001</v>
      </c>
      <c r="HC22" s="142">
        <f t="shared" si="71"/>
        <v>459.50000000000006</v>
      </c>
      <c r="HD22" s="142">
        <f t="shared" si="71"/>
        <v>459.50000000000006</v>
      </c>
      <c r="HE22" s="142">
        <f t="shared" si="71"/>
        <v>459.50000000000006</v>
      </c>
      <c r="HF22" s="142">
        <f t="shared" si="71"/>
        <v>459.50000000000006</v>
      </c>
      <c r="HG22" s="142">
        <f t="shared" si="71"/>
        <v>459.50000000000006</v>
      </c>
      <c r="HH22" s="142">
        <f t="shared" si="71"/>
        <v>459.50000000000006</v>
      </c>
      <c r="HI22" s="142">
        <f t="shared" si="71"/>
        <v>1004.5550000000001</v>
      </c>
      <c r="HJ22" s="142">
        <f t="shared" si="71"/>
        <v>459.50000000000006</v>
      </c>
      <c r="HK22" s="142">
        <f t="shared" si="71"/>
        <v>459.50000000000006</v>
      </c>
      <c r="HL22" s="142">
        <f t="shared" si="71"/>
        <v>459.50000000000006</v>
      </c>
      <c r="HM22" s="142">
        <f t="shared" si="71"/>
        <v>459.50000000000006</v>
      </c>
      <c r="HN22" s="142">
        <f t="shared" si="71"/>
        <v>459.50000000000006</v>
      </c>
      <c r="HO22" s="142">
        <f t="shared" si="71"/>
        <v>459.50000000000006</v>
      </c>
      <c r="HP22" s="142">
        <f t="shared" si="71"/>
        <v>1004.5550000000001</v>
      </c>
      <c r="HQ22" s="142">
        <f t="shared" si="71"/>
        <v>459.50000000000006</v>
      </c>
      <c r="HR22" s="142">
        <f t="shared" si="71"/>
        <v>459.50000000000006</v>
      </c>
      <c r="HS22" s="142">
        <f t="shared" si="71"/>
        <v>459.50000000000006</v>
      </c>
      <c r="HT22" s="142">
        <f t="shared" si="71"/>
        <v>459.50000000000006</v>
      </c>
      <c r="HU22" s="142">
        <f t="shared" si="71"/>
        <v>459.50000000000006</v>
      </c>
      <c r="HV22" s="142">
        <f t="shared" si="71"/>
        <v>459.50000000000006</v>
      </c>
      <c r="HW22" s="142">
        <f t="shared" si="71"/>
        <v>1004.5550000000001</v>
      </c>
      <c r="HX22" s="40">
        <f>HX21+HX20</f>
        <v>271.99999999999977</v>
      </c>
      <c r="HY22" s="41">
        <f t="shared" ref="HY22:IJ22" si="72">HY21+HY20</f>
        <v>271.99999999999977</v>
      </c>
      <c r="HZ22" s="41">
        <f t="shared" si="72"/>
        <v>271.99999999999977</v>
      </c>
      <c r="IA22" s="41">
        <f t="shared" si="72"/>
        <v>271.99999999999977</v>
      </c>
      <c r="IB22" s="41">
        <f t="shared" si="72"/>
        <v>271.99999999999977</v>
      </c>
      <c r="IC22" s="147">
        <f t="shared" si="72"/>
        <v>271.99999999999977</v>
      </c>
      <c r="ID22" s="147">
        <f t="shared" si="72"/>
        <v>271.99999999999977</v>
      </c>
      <c r="IE22" s="147">
        <f t="shared" si="72"/>
        <v>271.99999999999977</v>
      </c>
      <c r="IF22" s="148">
        <f t="shared" si="72"/>
        <v>271.99999999999977</v>
      </c>
      <c r="IG22" s="147">
        <f t="shared" si="72"/>
        <v>271.99999999999977</v>
      </c>
      <c r="IH22" s="147">
        <f t="shared" si="72"/>
        <v>271.99999999999977</v>
      </c>
      <c r="II22" s="147">
        <f t="shared" si="72"/>
        <v>271.99999999999977</v>
      </c>
      <c r="IJ22" s="41">
        <f t="shared" si="72"/>
        <v>272</v>
      </c>
      <c r="IK22" s="41">
        <f t="shared" ref="IK22" si="73">IK21+IK20</f>
        <v>272</v>
      </c>
      <c r="IL22" s="41">
        <f t="shared" ref="IL22" si="74">IL21+IL20</f>
        <v>272</v>
      </c>
      <c r="IM22" s="41">
        <f t="shared" ref="IM22" si="75">IM21+IM20</f>
        <v>272</v>
      </c>
      <c r="IN22" s="41">
        <f t="shared" ref="IN22:IT22" si="76">IN21+IN20</f>
        <v>271.99999999999977</v>
      </c>
      <c r="IO22" s="41">
        <f t="shared" si="76"/>
        <v>271.99999999999977</v>
      </c>
      <c r="IP22" s="41">
        <f t="shared" si="76"/>
        <v>271.99999999999977</v>
      </c>
      <c r="IQ22" s="41">
        <f t="shared" si="76"/>
        <v>271.99999999999977</v>
      </c>
      <c r="IR22" s="41">
        <f t="shared" si="76"/>
        <v>271.99999999999977</v>
      </c>
      <c r="IS22" s="41">
        <f t="shared" si="76"/>
        <v>271.99999999999977</v>
      </c>
      <c r="IT22" s="42">
        <f t="shared" si="76"/>
        <v>272</v>
      </c>
    </row>
    <row r="23" spans="1:254">
      <c r="A23" t="s">
        <v>64</v>
      </c>
      <c r="B23" s="33">
        <f t="shared" ref="B23:E23" si="77">B17*B18</f>
        <v>1051.3500000000001</v>
      </c>
      <c r="C23" s="164">
        <f t="shared" si="77"/>
        <v>1051.3500000000001</v>
      </c>
      <c r="D23" s="164">
        <f t="shared" si="77"/>
        <v>1051.3500000000001</v>
      </c>
      <c r="E23" s="164">
        <f t="shared" si="77"/>
        <v>1051.3500000000001</v>
      </c>
      <c r="F23" s="40">
        <f>F17*F18</f>
        <v>500</v>
      </c>
      <c r="G23" s="41">
        <f t="shared" ref="G23:I23" si="78">G17*G18</f>
        <v>500</v>
      </c>
      <c r="H23" s="41">
        <f t="shared" si="78"/>
        <v>500</v>
      </c>
      <c r="I23" s="142">
        <f t="shared" si="78"/>
        <v>500</v>
      </c>
      <c r="J23" s="41">
        <f t="shared" ref="J23:K23" si="79">J17*J18</f>
        <v>1626.35</v>
      </c>
      <c r="K23" s="41">
        <f t="shared" si="79"/>
        <v>1626.35</v>
      </c>
      <c r="L23" s="41">
        <f t="shared" ref="L23" si="80">L17*L18</f>
        <v>1626.35</v>
      </c>
      <c r="M23" s="41">
        <f>M17*M18</f>
        <v>1626.35</v>
      </c>
      <c r="N23" s="41">
        <f t="shared" ref="N23:R23" si="81">N17*N18</f>
        <v>1626.35</v>
      </c>
      <c r="O23" s="41">
        <f t="shared" si="81"/>
        <v>1626.35</v>
      </c>
      <c r="P23" s="41">
        <f t="shared" si="81"/>
        <v>1626.35</v>
      </c>
      <c r="Q23" s="41">
        <f t="shared" si="81"/>
        <v>1626.35</v>
      </c>
      <c r="R23" s="41">
        <f t="shared" si="81"/>
        <v>1626.35</v>
      </c>
      <c r="S23" s="41">
        <f t="shared" ref="S23:X23" si="82">S17*S18</f>
        <v>1626.35</v>
      </c>
      <c r="T23" s="41">
        <f t="shared" si="82"/>
        <v>1626.35</v>
      </c>
      <c r="U23" s="41">
        <f t="shared" si="82"/>
        <v>1626.35</v>
      </c>
      <c r="V23" s="41">
        <f t="shared" si="82"/>
        <v>1626.35</v>
      </c>
      <c r="W23" s="41">
        <f t="shared" si="82"/>
        <v>1626.35</v>
      </c>
      <c r="X23" s="41">
        <f t="shared" si="82"/>
        <v>1626.35</v>
      </c>
      <c r="Y23" s="142">
        <f t="shared" ref="Y23" si="83">Y17*Y18</f>
        <v>1626.35</v>
      </c>
      <c r="Z23" s="41">
        <f t="shared" ref="Z23:AE23" si="84">Z17*Z18</f>
        <v>1626.35</v>
      </c>
      <c r="AA23" s="41">
        <f t="shared" si="84"/>
        <v>1626.35</v>
      </c>
      <c r="AB23" s="41">
        <f t="shared" si="84"/>
        <v>1626.35</v>
      </c>
      <c r="AC23" s="41">
        <f t="shared" si="84"/>
        <v>1626.35</v>
      </c>
      <c r="AD23" s="41">
        <f t="shared" si="84"/>
        <v>1626.35</v>
      </c>
      <c r="AE23" s="142">
        <f t="shared" si="84"/>
        <v>1626.35</v>
      </c>
      <c r="AF23" s="41">
        <f t="shared" ref="AF23:AK23" si="85">AF17*AF18</f>
        <v>1626.35</v>
      </c>
      <c r="AG23" s="41">
        <f t="shared" si="85"/>
        <v>1626.35</v>
      </c>
      <c r="AH23" s="41">
        <f t="shared" si="85"/>
        <v>1626.35</v>
      </c>
      <c r="AI23" s="41">
        <f t="shared" si="85"/>
        <v>1626.35</v>
      </c>
      <c r="AJ23" s="41">
        <f t="shared" si="85"/>
        <v>1626.35</v>
      </c>
      <c r="AK23" s="142">
        <f t="shared" si="85"/>
        <v>1626.35</v>
      </c>
      <c r="AL23" s="41">
        <f t="shared" ref="AL23:AO23" si="86">AL17*AL18</f>
        <v>1626.35</v>
      </c>
      <c r="AM23" s="41">
        <f t="shared" si="86"/>
        <v>1626.35</v>
      </c>
      <c r="AN23" s="41">
        <f t="shared" si="86"/>
        <v>1626.35</v>
      </c>
      <c r="AO23" s="142">
        <f t="shared" si="86"/>
        <v>1626.35</v>
      </c>
      <c r="AP23" s="40">
        <f>AP17*AP18</f>
        <v>500</v>
      </c>
      <c r="AQ23" s="41">
        <f t="shared" ref="AQ23:BA23" si="87">AQ17*AQ18</f>
        <v>500</v>
      </c>
      <c r="AR23" s="41">
        <f t="shared" si="87"/>
        <v>500</v>
      </c>
      <c r="AS23" s="41">
        <f t="shared" si="87"/>
        <v>500</v>
      </c>
      <c r="AT23" s="41">
        <f t="shared" si="87"/>
        <v>500</v>
      </c>
      <c r="AU23" s="41">
        <f t="shared" si="87"/>
        <v>500</v>
      </c>
      <c r="AV23" s="41">
        <f t="shared" si="87"/>
        <v>500</v>
      </c>
      <c r="AW23" s="41">
        <f t="shared" si="87"/>
        <v>500</v>
      </c>
      <c r="AX23" s="41">
        <f t="shared" si="87"/>
        <v>500</v>
      </c>
      <c r="AY23" s="41">
        <f t="shared" si="87"/>
        <v>500</v>
      </c>
      <c r="AZ23" s="41">
        <f t="shared" si="87"/>
        <v>500</v>
      </c>
      <c r="BA23" s="41">
        <f t="shared" si="87"/>
        <v>500</v>
      </c>
      <c r="BB23" s="41">
        <f>BB17*BB18</f>
        <v>500</v>
      </c>
      <c r="BC23" s="41">
        <f t="shared" ref="BC23:BE23" si="88">BC17*BC18</f>
        <v>500</v>
      </c>
      <c r="BD23" s="41">
        <f t="shared" si="88"/>
        <v>500</v>
      </c>
      <c r="BE23" s="41">
        <f t="shared" si="88"/>
        <v>500</v>
      </c>
      <c r="BF23" s="142">
        <f t="shared" ref="BF23:BL23" si="89">BF17*BF18</f>
        <v>1051.3500000000001</v>
      </c>
      <c r="BG23" s="142">
        <f t="shared" si="89"/>
        <v>1051.3500000000001</v>
      </c>
      <c r="BH23" s="142">
        <f t="shared" si="89"/>
        <v>1051.3500000000001</v>
      </c>
      <c r="BI23" s="142">
        <f t="shared" si="89"/>
        <v>1051.3500000000001</v>
      </c>
      <c r="BJ23" s="142">
        <f t="shared" si="89"/>
        <v>1051.3500000000001</v>
      </c>
      <c r="BK23" s="142">
        <f t="shared" si="89"/>
        <v>1051.3500000000001</v>
      </c>
      <c r="BL23" s="142">
        <f t="shared" si="89"/>
        <v>2361.1638840000001</v>
      </c>
      <c r="BM23" s="142">
        <f t="shared" ref="BM23:DP23" si="90">BM17*BM18</f>
        <v>1051.3500000000001</v>
      </c>
      <c r="BN23" s="142">
        <f t="shared" si="90"/>
        <v>1051.3500000000001</v>
      </c>
      <c r="BO23" s="142">
        <f t="shared" si="90"/>
        <v>1051.3500000000001</v>
      </c>
      <c r="BP23" s="142">
        <f t="shared" si="90"/>
        <v>1051.3500000000001</v>
      </c>
      <c r="BQ23" s="142">
        <f t="shared" si="90"/>
        <v>1051.3500000000001</v>
      </c>
      <c r="BR23" s="142">
        <f t="shared" si="90"/>
        <v>1051.3500000000001</v>
      </c>
      <c r="BS23" s="142">
        <f t="shared" si="90"/>
        <v>2361.1638840000001</v>
      </c>
      <c r="BT23" s="142">
        <f t="shared" si="90"/>
        <v>1051.3500000000001</v>
      </c>
      <c r="BU23" s="142">
        <f t="shared" si="90"/>
        <v>1051.3500000000001</v>
      </c>
      <c r="BV23" s="142">
        <f t="shared" si="90"/>
        <v>1051.3500000000001</v>
      </c>
      <c r="BW23" s="142">
        <f t="shared" si="90"/>
        <v>1051.3500000000001</v>
      </c>
      <c r="BX23" s="142">
        <f t="shared" si="90"/>
        <v>1051.3500000000001</v>
      </c>
      <c r="BY23" s="142">
        <f t="shared" si="90"/>
        <v>1051.3500000000001</v>
      </c>
      <c r="BZ23" s="142">
        <f t="shared" si="90"/>
        <v>2361.1638840000001</v>
      </c>
      <c r="CA23" s="142">
        <f t="shared" si="90"/>
        <v>1051.3500000000001</v>
      </c>
      <c r="CB23" s="142">
        <f t="shared" si="90"/>
        <v>1051.3500000000001</v>
      </c>
      <c r="CC23" s="142">
        <f t="shared" si="90"/>
        <v>1051.3500000000001</v>
      </c>
      <c r="CD23" s="142">
        <f t="shared" si="90"/>
        <v>1051.3500000000001</v>
      </c>
      <c r="CE23" s="142">
        <f t="shared" si="90"/>
        <v>1051.3500000000001</v>
      </c>
      <c r="CF23" s="142">
        <f t="shared" si="90"/>
        <v>1051.3500000000001</v>
      </c>
      <c r="CG23" s="142">
        <f t="shared" si="90"/>
        <v>2361.1638840000001</v>
      </c>
      <c r="CH23" s="142">
        <f t="shared" si="90"/>
        <v>1051.3500000000001</v>
      </c>
      <c r="CI23" s="142">
        <f t="shared" si="90"/>
        <v>1051.3500000000001</v>
      </c>
      <c r="CJ23" s="142">
        <f t="shared" si="90"/>
        <v>1051.3500000000001</v>
      </c>
      <c r="CK23" s="142">
        <f t="shared" si="90"/>
        <v>1051.3500000000001</v>
      </c>
      <c r="CL23" s="142">
        <f t="shared" si="90"/>
        <v>1051.3500000000001</v>
      </c>
      <c r="CM23" s="142">
        <f t="shared" si="90"/>
        <v>1051.3500000000001</v>
      </c>
      <c r="CN23" s="142">
        <f t="shared" si="90"/>
        <v>2361.1638840000001</v>
      </c>
      <c r="CO23" s="142">
        <f t="shared" si="90"/>
        <v>1051.3500000000001</v>
      </c>
      <c r="CP23" s="142">
        <f t="shared" si="90"/>
        <v>1051.3500000000001</v>
      </c>
      <c r="CQ23" s="142">
        <f t="shared" si="90"/>
        <v>1051.3500000000001</v>
      </c>
      <c r="CR23" s="142">
        <f t="shared" si="90"/>
        <v>1051.3500000000001</v>
      </c>
      <c r="CS23" s="142">
        <f t="shared" si="90"/>
        <v>1051.3500000000001</v>
      </c>
      <c r="CT23" s="142">
        <f t="shared" si="90"/>
        <v>1051.3500000000001</v>
      </c>
      <c r="CU23" s="142">
        <f t="shared" si="90"/>
        <v>2361.1638840000001</v>
      </c>
      <c r="CV23" s="142">
        <f t="shared" si="90"/>
        <v>1051.3500000000001</v>
      </c>
      <c r="CW23" s="142">
        <f t="shared" si="90"/>
        <v>1051.3500000000001</v>
      </c>
      <c r="CX23" s="142">
        <f t="shared" si="90"/>
        <v>1051.3500000000001</v>
      </c>
      <c r="CY23" s="142">
        <f t="shared" si="90"/>
        <v>1051.3500000000001</v>
      </c>
      <c r="CZ23" s="142">
        <f t="shared" si="90"/>
        <v>1051.3500000000001</v>
      </c>
      <c r="DA23" s="142">
        <f t="shared" si="90"/>
        <v>1051.3500000000001</v>
      </c>
      <c r="DB23" s="142">
        <f t="shared" si="90"/>
        <v>2361.1638840000001</v>
      </c>
      <c r="DC23" s="142">
        <f t="shared" si="90"/>
        <v>1051.3500000000001</v>
      </c>
      <c r="DD23" s="142">
        <f t="shared" si="90"/>
        <v>1051.3500000000001</v>
      </c>
      <c r="DE23" s="142">
        <f t="shared" si="90"/>
        <v>1051.3500000000001</v>
      </c>
      <c r="DF23" s="142">
        <f t="shared" si="90"/>
        <v>1051.3500000000001</v>
      </c>
      <c r="DG23" s="142">
        <f t="shared" si="90"/>
        <v>1051.3500000000001</v>
      </c>
      <c r="DH23" s="142">
        <f t="shared" si="90"/>
        <v>1051.3500000000001</v>
      </c>
      <c r="DI23" s="142">
        <f t="shared" si="90"/>
        <v>2361.1638840000001</v>
      </c>
      <c r="DJ23" s="142">
        <f t="shared" si="90"/>
        <v>1051.3500000000001</v>
      </c>
      <c r="DK23" s="142">
        <f t="shared" si="90"/>
        <v>1051.3500000000001</v>
      </c>
      <c r="DL23" s="142">
        <f t="shared" si="90"/>
        <v>1051.3500000000001</v>
      </c>
      <c r="DM23" s="142">
        <f t="shared" si="90"/>
        <v>1051.3500000000001</v>
      </c>
      <c r="DN23" s="142">
        <f t="shared" si="90"/>
        <v>1051.3500000000001</v>
      </c>
      <c r="DO23" s="142">
        <f t="shared" si="90"/>
        <v>1051.3500000000001</v>
      </c>
      <c r="DP23" s="142">
        <f t="shared" si="90"/>
        <v>2361.1638840000001</v>
      </c>
      <c r="DQ23" s="41">
        <f t="shared" ref="DQ23:DR23" si="91">DQ17*DQ18</f>
        <v>250</v>
      </c>
      <c r="DR23" s="41">
        <f t="shared" si="91"/>
        <v>250</v>
      </c>
      <c r="DS23" s="41">
        <f>DS17*DS18</f>
        <v>250</v>
      </c>
      <c r="DT23" s="41">
        <f>DT17*DT18</f>
        <v>250</v>
      </c>
      <c r="DU23" s="41">
        <f t="shared" ref="DU23:DX23" si="92">DU17*DU18</f>
        <v>250</v>
      </c>
      <c r="DV23" s="41">
        <f t="shared" si="92"/>
        <v>250</v>
      </c>
      <c r="DW23" s="41">
        <f t="shared" si="92"/>
        <v>250</v>
      </c>
      <c r="DX23" s="41">
        <f t="shared" si="92"/>
        <v>250</v>
      </c>
      <c r="DY23" s="41">
        <f>DY17*DY18</f>
        <v>250</v>
      </c>
      <c r="DZ23" s="41">
        <f>DZ17*DZ18</f>
        <v>250</v>
      </c>
      <c r="EA23" s="41">
        <f t="shared" ref="EA23:EE23" si="93">EA17*EA18</f>
        <v>250</v>
      </c>
      <c r="EB23" s="41">
        <f t="shared" si="93"/>
        <v>250</v>
      </c>
      <c r="EC23" s="41">
        <f t="shared" si="93"/>
        <v>250</v>
      </c>
      <c r="ED23" s="41">
        <f t="shared" si="93"/>
        <v>250</v>
      </c>
      <c r="EE23" s="41">
        <f t="shared" si="93"/>
        <v>250</v>
      </c>
      <c r="EF23" s="41">
        <f>EF17*EF18</f>
        <v>250</v>
      </c>
      <c r="EG23" s="41">
        <f t="shared" ref="EG23:EK23" si="94">EG17*EG18</f>
        <v>250</v>
      </c>
      <c r="EH23" s="41">
        <f t="shared" si="94"/>
        <v>250</v>
      </c>
      <c r="EI23" s="41">
        <f t="shared" si="94"/>
        <v>250</v>
      </c>
      <c r="EJ23" s="41">
        <f t="shared" si="94"/>
        <v>250</v>
      </c>
      <c r="EK23" s="41">
        <f t="shared" si="94"/>
        <v>250</v>
      </c>
      <c r="EL23" s="41">
        <f>EL17*EL18</f>
        <v>250</v>
      </c>
      <c r="EM23" s="41">
        <f t="shared" ref="EM23:EP23" si="95">EM17*EM18</f>
        <v>250</v>
      </c>
      <c r="EN23" s="41">
        <f t="shared" si="95"/>
        <v>250</v>
      </c>
      <c r="EO23" s="41">
        <f t="shared" si="95"/>
        <v>250</v>
      </c>
      <c r="EP23" s="41">
        <f t="shared" si="95"/>
        <v>250</v>
      </c>
      <c r="EQ23" s="41">
        <f>EQ17*EQ18</f>
        <v>250</v>
      </c>
      <c r="ER23" s="41">
        <f>ER17*ER18</f>
        <v>250</v>
      </c>
      <c r="ES23" s="41">
        <f t="shared" ref="ES23:ET23" si="96">ES17*ES18</f>
        <v>250</v>
      </c>
      <c r="ET23" s="41">
        <f t="shared" si="96"/>
        <v>250</v>
      </c>
      <c r="EU23" s="41">
        <f>EU17*EU18</f>
        <v>250</v>
      </c>
      <c r="EV23" s="42">
        <f t="shared" ref="EV23:FD23" si="97">EV17*EV18</f>
        <v>250</v>
      </c>
      <c r="EW23" s="40">
        <f>EW17*EW18</f>
        <v>500</v>
      </c>
      <c r="EX23" s="41">
        <f t="shared" si="97"/>
        <v>500</v>
      </c>
      <c r="EY23" s="41">
        <f t="shared" si="97"/>
        <v>500</v>
      </c>
      <c r="EZ23" s="41">
        <f t="shared" si="97"/>
        <v>500</v>
      </c>
      <c r="FA23" s="41">
        <f t="shared" si="97"/>
        <v>500</v>
      </c>
      <c r="FB23" s="41">
        <f t="shared" si="97"/>
        <v>500</v>
      </c>
      <c r="FC23" s="41">
        <f t="shared" si="97"/>
        <v>500</v>
      </c>
      <c r="FD23" s="41">
        <f t="shared" si="97"/>
        <v>500</v>
      </c>
      <c r="FE23" s="41">
        <f t="shared" ref="FE23:FH23" si="98">FE17*FE18</f>
        <v>500</v>
      </c>
      <c r="FF23" s="41">
        <f t="shared" si="98"/>
        <v>500</v>
      </c>
      <c r="FG23" s="41">
        <f t="shared" si="98"/>
        <v>500</v>
      </c>
      <c r="FH23" s="41">
        <f t="shared" si="98"/>
        <v>500</v>
      </c>
      <c r="FI23" s="41">
        <f>FI17*FI18</f>
        <v>500</v>
      </c>
      <c r="FJ23" s="41">
        <f t="shared" ref="FJ23:FS23" si="99">FJ17*FJ18</f>
        <v>500</v>
      </c>
      <c r="FK23" s="41">
        <f t="shared" si="99"/>
        <v>500</v>
      </c>
      <c r="FL23" s="142">
        <f t="shared" si="99"/>
        <v>500</v>
      </c>
      <c r="FM23" s="142">
        <f t="shared" si="99"/>
        <v>500</v>
      </c>
      <c r="FN23" s="142">
        <f t="shared" si="99"/>
        <v>500</v>
      </c>
      <c r="FO23" s="142">
        <f t="shared" si="99"/>
        <v>500</v>
      </c>
      <c r="FP23" s="142">
        <f t="shared" si="99"/>
        <v>500</v>
      </c>
      <c r="FQ23" s="142">
        <f t="shared" si="99"/>
        <v>500</v>
      </c>
      <c r="FR23" s="142">
        <f t="shared" si="99"/>
        <v>500</v>
      </c>
      <c r="FS23" s="142">
        <f t="shared" si="99"/>
        <v>1122.92</v>
      </c>
      <c r="FT23" s="142">
        <f t="shared" ref="FT23:HW23" si="100">FT17*FT18</f>
        <v>500</v>
      </c>
      <c r="FU23" s="142">
        <f t="shared" si="100"/>
        <v>500</v>
      </c>
      <c r="FV23" s="142">
        <f t="shared" si="100"/>
        <v>500</v>
      </c>
      <c r="FW23" s="142">
        <f t="shared" si="100"/>
        <v>500</v>
      </c>
      <c r="FX23" s="142">
        <f t="shared" si="100"/>
        <v>500</v>
      </c>
      <c r="FY23" s="142">
        <f t="shared" si="100"/>
        <v>500</v>
      </c>
      <c r="FZ23" s="142">
        <f t="shared" si="100"/>
        <v>1122.92</v>
      </c>
      <c r="GA23" s="142">
        <f t="shared" si="100"/>
        <v>500</v>
      </c>
      <c r="GB23" s="142">
        <f t="shared" si="100"/>
        <v>500</v>
      </c>
      <c r="GC23" s="142">
        <f t="shared" si="100"/>
        <v>500</v>
      </c>
      <c r="GD23" s="142">
        <f t="shared" si="100"/>
        <v>500</v>
      </c>
      <c r="GE23" s="142">
        <f t="shared" si="100"/>
        <v>500</v>
      </c>
      <c r="GF23" s="142">
        <f t="shared" si="100"/>
        <v>500</v>
      </c>
      <c r="GG23" s="142">
        <f t="shared" si="100"/>
        <v>1122.92</v>
      </c>
      <c r="GH23" s="142">
        <f t="shared" si="100"/>
        <v>500</v>
      </c>
      <c r="GI23" s="142">
        <f t="shared" si="100"/>
        <v>500</v>
      </c>
      <c r="GJ23" s="142">
        <f t="shared" si="100"/>
        <v>500</v>
      </c>
      <c r="GK23" s="142">
        <f t="shared" si="100"/>
        <v>500</v>
      </c>
      <c r="GL23" s="142">
        <f t="shared" si="100"/>
        <v>500</v>
      </c>
      <c r="GM23" s="142">
        <f t="shared" si="100"/>
        <v>500</v>
      </c>
      <c r="GN23" s="142">
        <f t="shared" si="100"/>
        <v>1122.92</v>
      </c>
      <c r="GO23" s="142">
        <f t="shared" si="100"/>
        <v>500</v>
      </c>
      <c r="GP23" s="142">
        <f t="shared" si="100"/>
        <v>500</v>
      </c>
      <c r="GQ23" s="142">
        <f t="shared" si="100"/>
        <v>500</v>
      </c>
      <c r="GR23" s="142">
        <f t="shared" si="100"/>
        <v>500</v>
      </c>
      <c r="GS23" s="142">
        <f t="shared" si="100"/>
        <v>500</v>
      </c>
      <c r="GT23" s="142">
        <f t="shared" si="100"/>
        <v>500</v>
      </c>
      <c r="GU23" s="142">
        <f t="shared" si="100"/>
        <v>1122.92</v>
      </c>
      <c r="GV23" s="142">
        <f t="shared" si="100"/>
        <v>500</v>
      </c>
      <c r="GW23" s="142">
        <f t="shared" si="100"/>
        <v>500</v>
      </c>
      <c r="GX23" s="142">
        <f t="shared" si="100"/>
        <v>500</v>
      </c>
      <c r="GY23" s="142">
        <f t="shared" si="100"/>
        <v>500</v>
      </c>
      <c r="GZ23" s="142">
        <f t="shared" si="100"/>
        <v>500</v>
      </c>
      <c r="HA23" s="142">
        <f t="shared" si="100"/>
        <v>500</v>
      </c>
      <c r="HB23" s="142">
        <f t="shared" si="100"/>
        <v>1122.92</v>
      </c>
      <c r="HC23" s="142">
        <f t="shared" si="100"/>
        <v>500</v>
      </c>
      <c r="HD23" s="142">
        <f t="shared" si="100"/>
        <v>500</v>
      </c>
      <c r="HE23" s="142">
        <f t="shared" si="100"/>
        <v>500</v>
      </c>
      <c r="HF23" s="142">
        <f t="shared" si="100"/>
        <v>500</v>
      </c>
      <c r="HG23" s="142">
        <f t="shared" si="100"/>
        <v>500</v>
      </c>
      <c r="HH23" s="142">
        <f t="shared" si="100"/>
        <v>500</v>
      </c>
      <c r="HI23" s="142">
        <f t="shared" si="100"/>
        <v>1122.92</v>
      </c>
      <c r="HJ23" s="142">
        <f t="shared" si="100"/>
        <v>500</v>
      </c>
      <c r="HK23" s="142">
        <f t="shared" si="100"/>
        <v>500</v>
      </c>
      <c r="HL23" s="142">
        <f t="shared" si="100"/>
        <v>500</v>
      </c>
      <c r="HM23" s="142">
        <f t="shared" si="100"/>
        <v>500</v>
      </c>
      <c r="HN23" s="142">
        <f t="shared" si="100"/>
        <v>500</v>
      </c>
      <c r="HO23" s="142">
        <f t="shared" si="100"/>
        <v>500</v>
      </c>
      <c r="HP23" s="142">
        <f t="shared" si="100"/>
        <v>1122.92</v>
      </c>
      <c r="HQ23" s="142">
        <f t="shared" si="100"/>
        <v>500</v>
      </c>
      <c r="HR23" s="142">
        <f t="shared" si="100"/>
        <v>500</v>
      </c>
      <c r="HS23" s="142">
        <f t="shared" si="100"/>
        <v>500</v>
      </c>
      <c r="HT23" s="142">
        <f t="shared" si="100"/>
        <v>500</v>
      </c>
      <c r="HU23" s="142">
        <f t="shared" si="100"/>
        <v>500</v>
      </c>
      <c r="HV23" s="142">
        <f t="shared" si="100"/>
        <v>500</v>
      </c>
      <c r="HW23" s="142">
        <f t="shared" si="100"/>
        <v>1122.92</v>
      </c>
      <c r="HX23" s="40">
        <f>HX17*HX18</f>
        <v>500</v>
      </c>
      <c r="HY23" s="41">
        <f t="shared" ref="HY23:IJ23" si="101">HY17*HY18</f>
        <v>500</v>
      </c>
      <c r="HZ23" s="41">
        <f t="shared" si="101"/>
        <v>500</v>
      </c>
      <c r="IA23" s="41">
        <f t="shared" si="101"/>
        <v>500</v>
      </c>
      <c r="IB23" s="41">
        <f t="shared" si="101"/>
        <v>500</v>
      </c>
      <c r="IC23" s="147">
        <f t="shared" si="101"/>
        <v>500</v>
      </c>
      <c r="ID23" s="147">
        <f t="shared" si="101"/>
        <v>500</v>
      </c>
      <c r="IE23" s="147">
        <f t="shared" si="101"/>
        <v>500</v>
      </c>
      <c r="IF23" s="148">
        <f t="shared" si="101"/>
        <v>500</v>
      </c>
      <c r="IG23" s="147">
        <f t="shared" si="101"/>
        <v>500</v>
      </c>
      <c r="IH23" s="147">
        <f t="shared" si="101"/>
        <v>500</v>
      </c>
      <c r="II23" s="147">
        <f t="shared" si="101"/>
        <v>500</v>
      </c>
      <c r="IJ23" s="41">
        <f t="shared" si="101"/>
        <v>500</v>
      </c>
      <c r="IK23" s="41">
        <f t="shared" ref="IK23:IM23" si="102">IK17*IK18</f>
        <v>500</v>
      </c>
      <c r="IL23" s="41">
        <f t="shared" si="102"/>
        <v>500</v>
      </c>
      <c r="IM23" s="41">
        <f t="shared" si="102"/>
        <v>500</v>
      </c>
      <c r="IN23" s="41">
        <f t="shared" ref="IN23:IT23" si="103">IN17*IN18</f>
        <v>500</v>
      </c>
      <c r="IO23" s="41">
        <f t="shared" si="103"/>
        <v>500</v>
      </c>
      <c r="IP23" s="41">
        <f t="shared" si="103"/>
        <v>500</v>
      </c>
      <c r="IQ23" s="41">
        <f t="shared" si="103"/>
        <v>500</v>
      </c>
      <c r="IR23" s="41">
        <f t="shared" si="103"/>
        <v>500</v>
      </c>
      <c r="IS23" s="41">
        <f t="shared" si="103"/>
        <v>500</v>
      </c>
      <c r="IT23" s="42">
        <f t="shared" si="103"/>
        <v>500</v>
      </c>
    </row>
    <row r="24" spans="1:254">
      <c r="A24" t="s">
        <v>75</v>
      </c>
      <c r="B24" s="33">
        <f t="shared" ref="B24:E24" si="104">((1.2*B22)+(1.6*B23))/1000</f>
        <v>2.2335600000000002</v>
      </c>
      <c r="C24" s="164">
        <f>((1.2*C22)+(1.6*C23))/1000</f>
        <v>2.2335600000000002</v>
      </c>
      <c r="D24" s="164">
        <f t="shared" si="104"/>
        <v>2.2335600000000002</v>
      </c>
      <c r="E24" s="164">
        <f t="shared" si="104"/>
        <v>2.2335600000000002</v>
      </c>
      <c r="F24" s="43">
        <f>((1.2*F22)+(1.6*F23))/1000</f>
        <v>1.1263999999999996</v>
      </c>
      <c r="G24" s="26">
        <f t="shared" ref="G24:I24" si="105">((1.2*G22)+(1.6*G23))/1000</f>
        <v>1.1263999999999996</v>
      </c>
      <c r="H24" s="26">
        <f t="shared" si="105"/>
        <v>1.1263999999999996</v>
      </c>
      <c r="I24" s="26">
        <f t="shared" si="105"/>
        <v>1.1263999999999996</v>
      </c>
      <c r="J24" s="26">
        <f>((1.2*J22)+(1.6*J23))/1000</f>
        <v>3.0035600000000002</v>
      </c>
      <c r="K24" s="26">
        <f t="shared" ref="K24" si="106">((1.2*K22)+(1.6*K23))/1000</f>
        <v>3.0035599999999998</v>
      </c>
      <c r="L24" s="26">
        <f t="shared" ref="L24:M24" si="107">((1.2*L22)+(1.6*L23))/1000</f>
        <v>3.0035599999999998</v>
      </c>
      <c r="M24" s="26">
        <f t="shared" si="107"/>
        <v>3.0035599999999998</v>
      </c>
      <c r="N24" s="26">
        <f t="shared" ref="N24:R24" si="108">((1.2*N22)+(1.6*N23))/1000</f>
        <v>3.0035600000000002</v>
      </c>
      <c r="O24" s="26">
        <f t="shared" si="108"/>
        <v>3.0035600000000002</v>
      </c>
      <c r="P24" s="26">
        <f t="shared" si="108"/>
        <v>3.0035600000000002</v>
      </c>
      <c r="Q24" s="26">
        <f t="shared" si="108"/>
        <v>3.0035600000000002</v>
      </c>
      <c r="R24" s="26">
        <f t="shared" si="108"/>
        <v>3.0035600000000002</v>
      </c>
      <c r="S24" s="26">
        <f t="shared" ref="S24:X24" si="109">((1.2*S22)+(1.6*S23))/1000</f>
        <v>3.0035600000000002</v>
      </c>
      <c r="T24" s="26">
        <f t="shared" si="109"/>
        <v>3.0035600000000002</v>
      </c>
      <c r="U24" s="26">
        <f t="shared" si="109"/>
        <v>3.0035600000000002</v>
      </c>
      <c r="V24" s="26">
        <f t="shared" si="109"/>
        <v>3.0035600000000002</v>
      </c>
      <c r="W24" s="26">
        <f t="shared" si="109"/>
        <v>3.0035600000000002</v>
      </c>
      <c r="X24" s="26">
        <f t="shared" si="109"/>
        <v>3.0035600000000002</v>
      </c>
      <c r="Y24" s="26">
        <f t="shared" ref="Y24" si="110">((1.2*Y22)+(1.6*Y23))/1000</f>
        <v>3.0035600000000002</v>
      </c>
      <c r="Z24" s="26">
        <f t="shared" ref="Z24:AE24" si="111">((1.2*Z22)+(1.6*Z23))/1000</f>
        <v>3.0035600000000002</v>
      </c>
      <c r="AA24" s="26">
        <f t="shared" si="111"/>
        <v>3.0035600000000002</v>
      </c>
      <c r="AB24" s="26">
        <f t="shared" si="111"/>
        <v>3.0035600000000002</v>
      </c>
      <c r="AC24" s="26">
        <f t="shared" si="111"/>
        <v>3.0035600000000002</v>
      </c>
      <c r="AD24" s="26">
        <f t="shared" si="111"/>
        <v>3.0035600000000002</v>
      </c>
      <c r="AE24" s="26">
        <f t="shared" si="111"/>
        <v>3.0035600000000002</v>
      </c>
      <c r="AF24" s="26">
        <f t="shared" ref="AF24:AK24" si="112">((1.2*AF22)+(1.6*AF23))/1000</f>
        <v>3.0035600000000002</v>
      </c>
      <c r="AG24" s="26">
        <f t="shared" si="112"/>
        <v>3.0035600000000002</v>
      </c>
      <c r="AH24" s="26">
        <f t="shared" si="112"/>
        <v>3.0035600000000002</v>
      </c>
      <c r="AI24" s="26">
        <f t="shared" si="112"/>
        <v>3.0035600000000002</v>
      </c>
      <c r="AJ24" s="26">
        <f t="shared" si="112"/>
        <v>3.0035600000000002</v>
      </c>
      <c r="AK24" s="26">
        <f t="shared" si="112"/>
        <v>3.0035600000000002</v>
      </c>
      <c r="AL24" s="26">
        <f t="shared" ref="AL24:AO24" si="113">((1.2*AL22)+(1.6*AL23))/1000</f>
        <v>3.0035600000000002</v>
      </c>
      <c r="AM24" s="26">
        <f t="shared" si="113"/>
        <v>3.0035600000000002</v>
      </c>
      <c r="AN24" s="26">
        <f t="shared" si="113"/>
        <v>3.0035600000000002</v>
      </c>
      <c r="AO24" s="26">
        <f t="shared" si="113"/>
        <v>3.0035600000000002</v>
      </c>
      <c r="AP24" s="43">
        <f>((1.2*AP22)+(1.6*AP23))/1000</f>
        <v>1.1263999999999996</v>
      </c>
      <c r="AQ24" s="26">
        <f t="shared" ref="AQ24:BA24" si="114">((1.2*AQ22)+(1.6*AQ23))/1000</f>
        <v>1.1263999999999996</v>
      </c>
      <c r="AR24" s="26">
        <f t="shared" si="114"/>
        <v>1.1263999999999996</v>
      </c>
      <c r="AS24" s="26">
        <f t="shared" si="114"/>
        <v>1.1263999999999996</v>
      </c>
      <c r="AT24" s="26">
        <f t="shared" si="114"/>
        <v>1.1263999999999996</v>
      </c>
      <c r="AU24" s="26">
        <f t="shared" si="114"/>
        <v>1.1263999999999996</v>
      </c>
      <c r="AV24" s="26">
        <f t="shared" si="114"/>
        <v>1.1263999999999996</v>
      </c>
      <c r="AW24" s="26">
        <f t="shared" si="114"/>
        <v>1.1263999999999996</v>
      </c>
      <c r="AX24" s="26">
        <f t="shared" si="114"/>
        <v>1.1263999999999996</v>
      </c>
      <c r="AY24" s="26">
        <f t="shared" si="114"/>
        <v>1.1263999999999996</v>
      </c>
      <c r="AZ24" s="26">
        <f t="shared" si="114"/>
        <v>1.1263999999999996</v>
      </c>
      <c r="BA24" s="26">
        <f t="shared" si="114"/>
        <v>1.1263999999999996</v>
      </c>
      <c r="BB24" s="26">
        <f>((1.2*BB22)+(1.6*BB23))/1000</f>
        <v>1.1264000000000001</v>
      </c>
      <c r="BC24" s="26">
        <f t="shared" ref="BC24:BE24" si="115">((1.2*BC22)+(1.6*BC23))/1000</f>
        <v>1.1264000000000001</v>
      </c>
      <c r="BD24" s="26">
        <f t="shared" si="115"/>
        <v>1.1264000000000001</v>
      </c>
      <c r="BE24" s="26">
        <f t="shared" si="115"/>
        <v>1.1264000000000001</v>
      </c>
      <c r="BF24" s="26">
        <f t="shared" ref="BF24:BL24" si="116">((1.2*BF22)+(1.6*BF23))/1000</f>
        <v>2.2335600000000002</v>
      </c>
      <c r="BG24" s="26">
        <f t="shared" si="116"/>
        <v>2.2335600000000002</v>
      </c>
      <c r="BH24" s="26">
        <f t="shared" si="116"/>
        <v>2.2335600000000002</v>
      </c>
      <c r="BI24" s="26">
        <f t="shared" si="116"/>
        <v>2.2335600000000002</v>
      </c>
      <c r="BJ24" s="26">
        <f t="shared" si="116"/>
        <v>2.2335600000000002</v>
      </c>
      <c r="BK24" s="26">
        <f t="shared" si="116"/>
        <v>2.2335600000000002</v>
      </c>
      <c r="BL24" s="26">
        <f t="shared" si="116"/>
        <v>4.9833282144000002</v>
      </c>
      <c r="BM24" s="26">
        <f t="shared" ref="BM24:DP24" si="117">((1.2*BM22)+(1.6*BM23))/1000</f>
        <v>2.2335600000000002</v>
      </c>
      <c r="BN24" s="26">
        <f t="shared" si="117"/>
        <v>2.2335600000000002</v>
      </c>
      <c r="BO24" s="26">
        <f t="shared" si="117"/>
        <v>2.2335600000000002</v>
      </c>
      <c r="BP24" s="26">
        <f t="shared" si="117"/>
        <v>2.2335600000000002</v>
      </c>
      <c r="BQ24" s="26">
        <f t="shared" si="117"/>
        <v>2.2335600000000002</v>
      </c>
      <c r="BR24" s="26">
        <f t="shared" si="117"/>
        <v>2.2335600000000002</v>
      </c>
      <c r="BS24" s="26">
        <f t="shared" si="117"/>
        <v>4.9833282144000002</v>
      </c>
      <c r="BT24" s="26">
        <f t="shared" si="117"/>
        <v>2.2335600000000002</v>
      </c>
      <c r="BU24" s="26">
        <f t="shared" si="117"/>
        <v>2.2335600000000002</v>
      </c>
      <c r="BV24" s="26">
        <f t="shared" si="117"/>
        <v>2.2335600000000002</v>
      </c>
      <c r="BW24" s="26">
        <f t="shared" si="117"/>
        <v>2.2335600000000002</v>
      </c>
      <c r="BX24" s="26">
        <f t="shared" si="117"/>
        <v>2.2335600000000002</v>
      </c>
      <c r="BY24" s="26">
        <f t="shared" si="117"/>
        <v>2.2335600000000002</v>
      </c>
      <c r="BZ24" s="26">
        <f t="shared" si="117"/>
        <v>4.9833282144000002</v>
      </c>
      <c r="CA24" s="26">
        <f t="shared" si="117"/>
        <v>2.2335600000000002</v>
      </c>
      <c r="CB24" s="26">
        <f t="shared" si="117"/>
        <v>2.2335600000000002</v>
      </c>
      <c r="CC24" s="26">
        <f t="shared" si="117"/>
        <v>2.2335600000000002</v>
      </c>
      <c r="CD24" s="26">
        <f t="shared" si="117"/>
        <v>2.2335600000000002</v>
      </c>
      <c r="CE24" s="26">
        <f t="shared" si="117"/>
        <v>2.2335600000000002</v>
      </c>
      <c r="CF24" s="26">
        <f t="shared" si="117"/>
        <v>2.2335600000000002</v>
      </c>
      <c r="CG24" s="26">
        <f t="shared" si="117"/>
        <v>4.9833282144000002</v>
      </c>
      <c r="CH24" s="26">
        <f t="shared" si="117"/>
        <v>2.2335600000000002</v>
      </c>
      <c r="CI24" s="26">
        <f t="shared" si="117"/>
        <v>2.2335600000000002</v>
      </c>
      <c r="CJ24" s="26">
        <f t="shared" si="117"/>
        <v>2.2335600000000002</v>
      </c>
      <c r="CK24" s="26">
        <f t="shared" si="117"/>
        <v>2.2335600000000002</v>
      </c>
      <c r="CL24" s="26">
        <f t="shared" si="117"/>
        <v>2.2335600000000002</v>
      </c>
      <c r="CM24" s="26">
        <f t="shared" si="117"/>
        <v>2.2335600000000002</v>
      </c>
      <c r="CN24" s="26">
        <f t="shared" si="117"/>
        <v>4.9833282144000002</v>
      </c>
      <c r="CO24" s="26">
        <f t="shared" si="117"/>
        <v>2.2335600000000002</v>
      </c>
      <c r="CP24" s="26">
        <f t="shared" si="117"/>
        <v>2.2335600000000002</v>
      </c>
      <c r="CQ24" s="26">
        <f t="shared" si="117"/>
        <v>2.2335600000000002</v>
      </c>
      <c r="CR24" s="26">
        <f t="shared" si="117"/>
        <v>2.2335600000000002</v>
      </c>
      <c r="CS24" s="26">
        <f t="shared" si="117"/>
        <v>2.2335600000000002</v>
      </c>
      <c r="CT24" s="26">
        <f t="shared" si="117"/>
        <v>2.2335600000000002</v>
      </c>
      <c r="CU24" s="26">
        <f t="shared" si="117"/>
        <v>4.9833282144000002</v>
      </c>
      <c r="CV24" s="26">
        <f t="shared" si="117"/>
        <v>2.2335600000000002</v>
      </c>
      <c r="CW24" s="26">
        <f t="shared" si="117"/>
        <v>2.2335600000000002</v>
      </c>
      <c r="CX24" s="26">
        <f t="shared" si="117"/>
        <v>2.2335600000000002</v>
      </c>
      <c r="CY24" s="26">
        <f t="shared" si="117"/>
        <v>2.2335600000000002</v>
      </c>
      <c r="CZ24" s="26">
        <f t="shared" si="117"/>
        <v>2.2335600000000002</v>
      </c>
      <c r="DA24" s="26">
        <f t="shared" si="117"/>
        <v>2.2335600000000002</v>
      </c>
      <c r="DB24" s="26">
        <f t="shared" si="117"/>
        <v>4.9833282144000002</v>
      </c>
      <c r="DC24" s="26">
        <f t="shared" si="117"/>
        <v>2.2335600000000002</v>
      </c>
      <c r="DD24" s="26">
        <f t="shared" si="117"/>
        <v>2.2335600000000002</v>
      </c>
      <c r="DE24" s="26">
        <f t="shared" si="117"/>
        <v>2.2335600000000002</v>
      </c>
      <c r="DF24" s="26">
        <f t="shared" si="117"/>
        <v>2.2335600000000002</v>
      </c>
      <c r="DG24" s="26">
        <f t="shared" si="117"/>
        <v>2.2335600000000002</v>
      </c>
      <c r="DH24" s="26">
        <f t="shared" si="117"/>
        <v>2.2335600000000002</v>
      </c>
      <c r="DI24" s="26">
        <f t="shared" si="117"/>
        <v>4.9833282144000002</v>
      </c>
      <c r="DJ24" s="26">
        <f t="shared" si="117"/>
        <v>2.2335600000000002</v>
      </c>
      <c r="DK24" s="26">
        <f t="shared" si="117"/>
        <v>2.2335600000000002</v>
      </c>
      <c r="DL24" s="26">
        <f t="shared" si="117"/>
        <v>2.2335600000000002</v>
      </c>
      <c r="DM24" s="26">
        <f t="shared" si="117"/>
        <v>2.2335600000000002</v>
      </c>
      <c r="DN24" s="26">
        <f t="shared" si="117"/>
        <v>2.2335600000000002</v>
      </c>
      <c r="DO24" s="26">
        <f t="shared" si="117"/>
        <v>2.2335600000000002</v>
      </c>
      <c r="DP24" s="26">
        <f t="shared" si="117"/>
        <v>4.9833282144000002</v>
      </c>
      <c r="DQ24" s="26">
        <f t="shared" ref="DQ24:DR24" si="118">((1.2*DQ22)+(1.6*DQ23))/1000</f>
        <v>0.72639999999999993</v>
      </c>
      <c r="DR24" s="26">
        <f t="shared" si="118"/>
        <v>0.72639999999999993</v>
      </c>
      <c r="DS24" s="26">
        <f>((1.2*DS22)+(1.6*DS23))/1000</f>
        <v>0.72639999999999993</v>
      </c>
      <c r="DT24" s="26">
        <f>((1.2*DT22)+(1.6*DT23))/1000</f>
        <v>0.72639999999999993</v>
      </c>
      <c r="DU24" s="26">
        <f t="shared" ref="DU24:DX24" si="119">((1.2*DU22)+(1.6*DU23))/1000</f>
        <v>0.72639999999999993</v>
      </c>
      <c r="DV24" s="26">
        <f t="shared" si="119"/>
        <v>0.72639999999999993</v>
      </c>
      <c r="DW24" s="26">
        <f t="shared" si="119"/>
        <v>0.72639999999999993</v>
      </c>
      <c r="DX24" s="26">
        <f t="shared" si="119"/>
        <v>0.72639999999999993</v>
      </c>
      <c r="DY24" s="26">
        <f>((1.2*DY22)+(1.6*DY23))/1000</f>
        <v>0.72639999999999993</v>
      </c>
      <c r="DZ24" s="26">
        <f>((1.2*DZ22)+(1.6*DZ23))/1000</f>
        <v>0.72639999999999993</v>
      </c>
      <c r="EA24" s="26">
        <f>((1.2*EA22)+(1.6*EA23))/1000</f>
        <v>0.72639999999999993</v>
      </c>
      <c r="EB24" s="26">
        <f t="shared" ref="EB24:EE24" si="120">((1.2*EB22)+(1.6*EB23))/1000</f>
        <v>0.72639999999999993</v>
      </c>
      <c r="EC24" s="26">
        <f t="shared" si="120"/>
        <v>0.72639999999999993</v>
      </c>
      <c r="ED24" s="26">
        <f t="shared" si="120"/>
        <v>0.72639999999999993</v>
      </c>
      <c r="EE24" s="26">
        <f t="shared" si="120"/>
        <v>0.72639999999999993</v>
      </c>
      <c r="EF24" s="26">
        <f>((1.2*EF22)+(1.6*EF23))/1000</f>
        <v>0.72639999999999993</v>
      </c>
      <c r="EG24" s="26">
        <f t="shared" ref="EG24" si="121">((1.2*EG22)+(1.6*EG23))/1000</f>
        <v>0.72639999999999993</v>
      </c>
      <c r="EH24" s="26">
        <f t="shared" ref="EH24" si="122">((1.2*EH22)+(1.6*EH23))/1000</f>
        <v>0.72639999999999993</v>
      </c>
      <c r="EI24" s="26">
        <f t="shared" ref="EI24" si="123">((1.2*EI22)+(1.6*EI23))/1000</f>
        <v>0.72639999999999993</v>
      </c>
      <c r="EJ24" s="26">
        <f t="shared" ref="EJ24" si="124">((1.2*EJ22)+(1.6*EJ23))/1000</f>
        <v>0.72639999999999993</v>
      </c>
      <c r="EK24" s="26">
        <f t="shared" ref="EK24" si="125">((1.2*EK22)+(1.6*EK23))/1000</f>
        <v>0.72639999999999993</v>
      </c>
      <c r="EL24" s="26">
        <f>((1.2*EL22)+(1.6*EL23))/1000</f>
        <v>0.72639999999999993</v>
      </c>
      <c r="EM24" s="26">
        <f t="shared" ref="EM24" si="126">((1.2*EM22)+(1.6*EM23))/1000</f>
        <v>0.72639999999999993</v>
      </c>
      <c r="EN24" s="26">
        <f t="shared" ref="EN24" si="127">((1.2*EN22)+(1.6*EN23))/1000</f>
        <v>0.72639999999999993</v>
      </c>
      <c r="EO24" s="26">
        <f t="shared" ref="EO24" si="128">((1.2*EO22)+(1.6*EO23))/1000</f>
        <v>0.72639999999999993</v>
      </c>
      <c r="EP24" s="26">
        <f t="shared" ref="EP24" si="129">((1.2*EP22)+(1.6*EP23))/1000</f>
        <v>0.72639999999999993</v>
      </c>
      <c r="EQ24" s="26">
        <f>((1.2*EQ22)+(1.6*EQ23))/1000</f>
        <v>0.72639999999999993</v>
      </c>
      <c r="ER24" s="26">
        <f>((1.2*ER22)+(1.6*ER23))/1000</f>
        <v>0.72639999999999993</v>
      </c>
      <c r="ES24" s="26">
        <f t="shared" ref="ES24" si="130">((1.2*ES22)+(1.6*ES23))/1000</f>
        <v>0.72639999999999993</v>
      </c>
      <c r="ET24" s="26">
        <f t="shared" ref="ET24" si="131">((1.2*ET22)+(1.6*ET23))/1000</f>
        <v>0.72639999999999993</v>
      </c>
      <c r="EU24" s="26">
        <f>((1.2*EU22)+(1.6*EU23))/1000</f>
        <v>0.72639999999999993</v>
      </c>
      <c r="EV24" s="44">
        <f t="shared" ref="EV24:FD24" si="132">((1.2*EV22)+(1.6*EV23))/1000</f>
        <v>0.72639999999999993</v>
      </c>
      <c r="EW24" s="43">
        <f>((1.2*EW22)+(1.6*EW23))/1000</f>
        <v>1.1263999999999996</v>
      </c>
      <c r="EX24" s="26">
        <f t="shared" si="132"/>
        <v>1.1263999999999996</v>
      </c>
      <c r="EY24" s="26">
        <f t="shared" si="132"/>
        <v>1.1263999999999996</v>
      </c>
      <c r="EZ24" s="26">
        <f t="shared" si="132"/>
        <v>1.1263999999999996</v>
      </c>
      <c r="FA24" s="26">
        <f t="shared" si="132"/>
        <v>1.1263999999999996</v>
      </c>
      <c r="FB24" s="26">
        <f t="shared" si="132"/>
        <v>1.1263999999999996</v>
      </c>
      <c r="FC24" s="26">
        <f t="shared" si="132"/>
        <v>1.1263999999999996</v>
      </c>
      <c r="FD24" s="26">
        <f t="shared" si="132"/>
        <v>1.1263999999999996</v>
      </c>
      <c r="FE24" s="26">
        <f t="shared" ref="FE24:FH24" si="133">((1.2*FE22)+(1.6*FE23))/1000</f>
        <v>1.1263999999999996</v>
      </c>
      <c r="FF24" s="26">
        <f t="shared" si="133"/>
        <v>1.1263999999999996</v>
      </c>
      <c r="FG24" s="26">
        <f t="shared" si="133"/>
        <v>1.1263999999999996</v>
      </c>
      <c r="FH24" s="26">
        <f t="shared" si="133"/>
        <v>1.1263999999999996</v>
      </c>
      <c r="FI24" s="26">
        <f>((1.2*FI22)+(1.6*FI23))/1000</f>
        <v>1.1264000000000001</v>
      </c>
      <c r="FJ24" s="26">
        <f t="shared" ref="FJ24" si="134">((1.2*FJ22)+(1.6*FJ23))/1000</f>
        <v>1.1264000000000001</v>
      </c>
      <c r="FK24" s="26">
        <f t="shared" ref="FK24" si="135">((1.2*FK22)+(1.6*FK23))/1000</f>
        <v>1.1264000000000001</v>
      </c>
      <c r="FL24" s="26">
        <f t="shared" ref="FL24:FS24" si="136">((1.2*FL22)+(1.6*FL23))/1000</f>
        <v>1.1264000000000001</v>
      </c>
      <c r="FM24" s="26">
        <f t="shared" si="136"/>
        <v>1.3514000000000002</v>
      </c>
      <c r="FN24" s="26">
        <f t="shared" si="136"/>
        <v>1.3514000000000002</v>
      </c>
      <c r="FO24" s="26">
        <f t="shared" si="136"/>
        <v>1.3514000000000002</v>
      </c>
      <c r="FP24" s="26">
        <f t="shared" si="136"/>
        <v>1.3514000000000002</v>
      </c>
      <c r="FQ24" s="26">
        <f t="shared" si="136"/>
        <v>1.3514000000000002</v>
      </c>
      <c r="FR24" s="26">
        <f t="shared" si="136"/>
        <v>1.3514000000000002</v>
      </c>
      <c r="FS24" s="26">
        <f t="shared" si="136"/>
        <v>3.0021380000000004</v>
      </c>
      <c r="FT24" s="26">
        <f t="shared" ref="FT24:HW24" si="137">((1.2*FT22)+(1.6*FT23))/1000</f>
        <v>1.3514000000000002</v>
      </c>
      <c r="FU24" s="26">
        <f t="shared" si="137"/>
        <v>1.3514000000000002</v>
      </c>
      <c r="FV24" s="26">
        <f t="shared" si="137"/>
        <v>1.3514000000000002</v>
      </c>
      <c r="FW24" s="26">
        <f t="shared" si="137"/>
        <v>1.3514000000000002</v>
      </c>
      <c r="FX24" s="26">
        <f t="shared" si="137"/>
        <v>1.3514000000000002</v>
      </c>
      <c r="FY24" s="26">
        <f t="shared" si="137"/>
        <v>1.3514000000000002</v>
      </c>
      <c r="FZ24" s="26">
        <f t="shared" si="137"/>
        <v>3.0021380000000004</v>
      </c>
      <c r="GA24" s="26">
        <f t="shared" si="137"/>
        <v>1.3514000000000002</v>
      </c>
      <c r="GB24" s="26">
        <f t="shared" si="137"/>
        <v>1.3514000000000002</v>
      </c>
      <c r="GC24" s="26">
        <f t="shared" si="137"/>
        <v>1.3514000000000002</v>
      </c>
      <c r="GD24" s="26">
        <f t="shared" si="137"/>
        <v>1.3514000000000002</v>
      </c>
      <c r="GE24" s="26">
        <f t="shared" si="137"/>
        <v>1.3514000000000002</v>
      </c>
      <c r="GF24" s="26">
        <f t="shared" si="137"/>
        <v>1.3514000000000002</v>
      </c>
      <c r="GG24" s="26">
        <f t="shared" si="137"/>
        <v>3.0021380000000004</v>
      </c>
      <c r="GH24" s="26">
        <f t="shared" si="137"/>
        <v>1.3514000000000002</v>
      </c>
      <c r="GI24" s="26">
        <f t="shared" si="137"/>
        <v>1.3514000000000002</v>
      </c>
      <c r="GJ24" s="26">
        <f t="shared" si="137"/>
        <v>1.3514000000000002</v>
      </c>
      <c r="GK24" s="26">
        <f t="shared" si="137"/>
        <v>1.3514000000000002</v>
      </c>
      <c r="GL24" s="26">
        <f t="shared" si="137"/>
        <v>1.3514000000000002</v>
      </c>
      <c r="GM24" s="26">
        <f t="shared" si="137"/>
        <v>1.3514000000000002</v>
      </c>
      <c r="GN24" s="26">
        <f t="shared" si="137"/>
        <v>3.0021380000000004</v>
      </c>
      <c r="GO24" s="26">
        <f t="shared" si="137"/>
        <v>1.3514000000000002</v>
      </c>
      <c r="GP24" s="26">
        <f t="shared" si="137"/>
        <v>1.3514000000000002</v>
      </c>
      <c r="GQ24" s="26">
        <f t="shared" si="137"/>
        <v>1.3514000000000002</v>
      </c>
      <c r="GR24" s="26">
        <f t="shared" si="137"/>
        <v>1.3514000000000002</v>
      </c>
      <c r="GS24" s="26">
        <f t="shared" si="137"/>
        <v>1.3514000000000002</v>
      </c>
      <c r="GT24" s="26">
        <f t="shared" si="137"/>
        <v>1.3514000000000002</v>
      </c>
      <c r="GU24" s="26">
        <f t="shared" si="137"/>
        <v>3.0021380000000004</v>
      </c>
      <c r="GV24" s="26">
        <f t="shared" si="137"/>
        <v>1.3514000000000002</v>
      </c>
      <c r="GW24" s="26">
        <f t="shared" si="137"/>
        <v>1.3514000000000002</v>
      </c>
      <c r="GX24" s="26">
        <f t="shared" si="137"/>
        <v>1.3514000000000002</v>
      </c>
      <c r="GY24" s="26">
        <f t="shared" si="137"/>
        <v>1.3514000000000002</v>
      </c>
      <c r="GZ24" s="26">
        <f t="shared" si="137"/>
        <v>1.3514000000000002</v>
      </c>
      <c r="HA24" s="26">
        <f t="shared" si="137"/>
        <v>1.3514000000000002</v>
      </c>
      <c r="HB24" s="26">
        <f t="shared" si="137"/>
        <v>3.0021380000000004</v>
      </c>
      <c r="HC24" s="26">
        <f t="shared" si="137"/>
        <v>1.3514000000000002</v>
      </c>
      <c r="HD24" s="26">
        <f t="shared" si="137"/>
        <v>1.3514000000000002</v>
      </c>
      <c r="HE24" s="26">
        <f t="shared" si="137"/>
        <v>1.3514000000000002</v>
      </c>
      <c r="HF24" s="26">
        <f t="shared" si="137"/>
        <v>1.3514000000000002</v>
      </c>
      <c r="HG24" s="26">
        <f t="shared" si="137"/>
        <v>1.3514000000000002</v>
      </c>
      <c r="HH24" s="26">
        <f t="shared" si="137"/>
        <v>1.3514000000000002</v>
      </c>
      <c r="HI24" s="26">
        <f t="shared" si="137"/>
        <v>3.0021380000000004</v>
      </c>
      <c r="HJ24" s="26">
        <f t="shared" si="137"/>
        <v>1.3514000000000002</v>
      </c>
      <c r="HK24" s="26">
        <f t="shared" si="137"/>
        <v>1.3514000000000002</v>
      </c>
      <c r="HL24" s="26">
        <f t="shared" si="137"/>
        <v>1.3514000000000002</v>
      </c>
      <c r="HM24" s="26">
        <f t="shared" si="137"/>
        <v>1.3514000000000002</v>
      </c>
      <c r="HN24" s="26">
        <f t="shared" si="137"/>
        <v>1.3514000000000002</v>
      </c>
      <c r="HO24" s="26">
        <f t="shared" si="137"/>
        <v>1.3514000000000002</v>
      </c>
      <c r="HP24" s="26">
        <f t="shared" si="137"/>
        <v>3.0021380000000004</v>
      </c>
      <c r="HQ24" s="26">
        <f t="shared" si="137"/>
        <v>1.3514000000000002</v>
      </c>
      <c r="HR24" s="26">
        <f t="shared" si="137"/>
        <v>1.3514000000000002</v>
      </c>
      <c r="HS24" s="26">
        <f t="shared" si="137"/>
        <v>1.3514000000000002</v>
      </c>
      <c r="HT24" s="26">
        <f t="shared" si="137"/>
        <v>1.3514000000000002</v>
      </c>
      <c r="HU24" s="26">
        <f t="shared" si="137"/>
        <v>1.3514000000000002</v>
      </c>
      <c r="HV24" s="26">
        <f t="shared" si="137"/>
        <v>1.3514000000000002</v>
      </c>
      <c r="HW24" s="26">
        <f t="shared" si="137"/>
        <v>3.0021380000000004</v>
      </c>
      <c r="HX24" s="43">
        <f>((1.2*HX22)+(1.6*HX23))/1000</f>
        <v>1.1263999999999996</v>
      </c>
      <c r="HY24" s="26">
        <f t="shared" ref="HY24:IJ24" si="138">((1.2*HY22)+(1.6*HY23))/1000</f>
        <v>1.1263999999999996</v>
      </c>
      <c r="HZ24" s="26">
        <f t="shared" si="138"/>
        <v>1.1263999999999996</v>
      </c>
      <c r="IA24" s="26">
        <f t="shared" si="138"/>
        <v>1.1263999999999996</v>
      </c>
      <c r="IB24" s="26">
        <f t="shared" si="138"/>
        <v>1.1263999999999996</v>
      </c>
      <c r="IC24" s="149">
        <f t="shared" si="138"/>
        <v>1.1263999999999996</v>
      </c>
      <c r="ID24" s="149">
        <f t="shared" si="138"/>
        <v>1.1263999999999996</v>
      </c>
      <c r="IE24" s="149">
        <f t="shared" si="138"/>
        <v>1.1263999999999996</v>
      </c>
      <c r="IF24" s="150">
        <f t="shared" si="138"/>
        <v>1.1263999999999996</v>
      </c>
      <c r="IG24" s="149">
        <f t="shared" si="138"/>
        <v>1.1263999999999996</v>
      </c>
      <c r="IH24" s="149">
        <f t="shared" si="138"/>
        <v>1.1263999999999996</v>
      </c>
      <c r="II24" s="149">
        <f t="shared" si="138"/>
        <v>1.1263999999999996</v>
      </c>
      <c r="IJ24" s="26">
        <f t="shared" si="138"/>
        <v>1.1264000000000001</v>
      </c>
      <c r="IK24" s="26">
        <f t="shared" ref="IK24" si="139">((1.2*IK22)+(1.6*IK23))/1000</f>
        <v>1.1264000000000001</v>
      </c>
      <c r="IL24" s="26">
        <f t="shared" ref="IL24" si="140">((1.2*IL22)+(1.6*IL23))/1000</f>
        <v>1.1264000000000001</v>
      </c>
      <c r="IM24" s="26">
        <f t="shared" ref="IM24" si="141">((1.2*IM22)+(1.6*IM23))/1000</f>
        <v>1.1264000000000001</v>
      </c>
      <c r="IN24" s="26">
        <f t="shared" ref="IN24:IT24" si="142">((1.2*IN22)+(1.6*IN23))/1000</f>
        <v>1.1263999999999996</v>
      </c>
      <c r="IO24" s="26">
        <f t="shared" si="142"/>
        <v>1.1263999999999996</v>
      </c>
      <c r="IP24" s="26">
        <f t="shared" si="142"/>
        <v>1.1263999999999996</v>
      </c>
      <c r="IQ24" s="26">
        <f t="shared" si="142"/>
        <v>1.1263999999999996</v>
      </c>
      <c r="IR24" s="26">
        <f t="shared" si="142"/>
        <v>1.1263999999999996</v>
      </c>
      <c r="IS24" s="26">
        <f t="shared" si="142"/>
        <v>1.1263999999999996</v>
      </c>
      <c r="IT24" s="44">
        <f t="shared" si="142"/>
        <v>1.1264000000000001</v>
      </c>
    </row>
    <row r="25" spans="1:254">
      <c r="A25" t="s">
        <v>66</v>
      </c>
      <c r="B25" s="40">
        <f>(B24*B16^2)/8</f>
        <v>174.49687500000002</v>
      </c>
      <c r="C25" s="41">
        <f t="shared" ref="C25:E25" si="143">(C24*C16^2)/8</f>
        <v>174.49687500000002</v>
      </c>
      <c r="D25" s="41">
        <f t="shared" si="143"/>
        <v>174.49687500000002</v>
      </c>
      <c r="E25" s="41">
        <f t="shared" si="143"/>
        <v>174.49687500000002</v>
      </c>
      <c r="F25" s="40">
        <f>(F24*F16^2)/8</f>
        <v>126.71999999999996</v>
      </c>
      <c r="G25" s="41">
        <f t="shared" ref="G25:I25" si="144">(G24*G16^2)/8</f>
        <v>87.999999999999972</v>
      </c>
      <c r="H25" s="41">
        <f t="shared" si="144"/>
        <v>87.999999999999972</v>
      </c>
      <c r="I25" s="142">
        <f t="shared" si="144"/>
        <v>87.999999999999972</v>
      </c>
      <c r="J25" s="41">
        <f t="shared" ref="J25:K25" si="145">(J24*J16^2)/8</f>
        <v>124.26277240139432</v>
      </c>
      <c r="K25" s="41">
        <f t="shared" si="145"/>
        <v>140.93853320312499</v>
      </c>
      <c r="L25" s="41">
        <f t="shared" ref="L25:M25" si="146">(L24*L16^2)/8</f>
        <v>158.58351122016055</v>
      </c>
      <c r="M25" s="41">
        <f t="shared" si="146"/>
        <v>108.50360499999999</v>
      </c>
      <c r="N25" s="41">
        <f t="shared" ref="N25:R25" si="147">(N24*N16^2)/8</f>
        <v>189.80513814575195</v>
      </c>
      <c r="O25" s="41">
        <f t="shared" si="147"/>
        <v>202.58793842230907</v>
      </c>
      <c r="P25" s="41">
        <f t="shared" si="147"/>
        <v>215.88103795355906</v>
      </c>
      <c r="Q25" s="41">
        <f t="shared" si="147"/>
        <v>229.59651310980905</v>
      </c>
      <c r="R25" s="41">
        <f t="shared" si="147"/>
        <v>243.63472797431098</v>
      </c>
      <c r="S25" s="41">
        <f t="shared" ref="S25:X25" si="148">(S24*S16^2)/8</f>
        <v>108.50360500000001</v>
      </c>
      <c r="T25" s="41">
        <f t="shared" si="148"/>
        <v>263.03478711425782</v>
      </c>
      <c r="U25" s="41">
        <f t="shared" si="148"/>
        <v>267.92254856350377</v>
      </c>
      <c r="V25" s="41">
        <f t="shared" si="148"/>
        <v>273.06620820800782</v>
      </c>
      <c r="W25" s="41">
        <f t="shared" si="148"/>
        <v>277.93945660590276</v>
      </c>
      <c r="X25" s="41">
        <f t="shared" si="148"/>
        <v>283.07053827256942</v>
      </c>
      <c r="Y25" s="142">
        <f t="shared" ref="Y25" si="149">(Y24*Y16^2)/8</f>
        <v>108.50360500000001</v>
      </c>
      <c r="Z25" s="41">
        <f t="shared" ref="Z25:AE25" si="150">(Z24*Z16^2)/8</f>
        <v>263.03478711425782</v>
      </c>
      <c r="AA25" s="41">
        <f t="shared" si="150"/>
        <v>267.92254856350377</v>
      </c>
      <c r="AB25" s="41">
        <f t="shared" si="150"/>
        <v>273.06620820800782</v>
      </c>
      <c r="AC25" s="41">
        <f t="shared" si="150"/>
        <v>277.93945660590276</v>
      </c>
      <c r="AD25" s="41">
        <f t="shared" si="150"/>
        <v>283.07053827256942</v>
      </c>
      <c r="AE25" s="142">
        <f t="shared" si="150"/>
        <v>108.50360500000001</v>
      </c>
      <c r="AF25" s="41">
        <f t="shared" ref="AF25:AK25" si="151">(AF24*AF16^2)/8</f>
        <v>189.80513814575195</v>
      </c>
      <c r="AG25" s="41">
        <f t="shared" si="151"/>
        <v>202.58793842230907</v>
      </c>
      <c r="AH25" s="41">
        <f t="shared" si="151"/>
        <v>215.88103795355906</v>
      </c>
      <c r="AI25" s="41">
        <f t="shared" si="151"/>
        <v>229.59651310980905</v>
      </c>
      <c r="AJ25" s="41">
        <f t="shared" si="151"/>
        <v>243.63472797431098</v>
      </c>
      <c r="AK25" s="142">
        <f t="shared" si="151"/>
        <v>108.50360500000001</v>
      </c>
      <c r="AL25" s="41">
        <f t="shared" ref="AL25:AO25" si="152">(AL24*AL16^2)/8</f>
        <v>124.26277240139432</v>
      </c>
      <c r="AM25" s="41">
        <f t="shared" si="152"/>
        <v>140.93853320312502</v>
      </c>
      <c r="AN25" s="41">
        <f t="shared" si="152"/>
        <v>158.58351122016057</v>
      </c>
      <c r="AO25" s="142">
        <f t="shared" si="152"/>
        <v>108.50360500000001</v>
      </c>
      <c r="AP25" s="40">
        <f>(AP24*AP16^2)/8</f>
        <v>126.71999999999996</v>
      </c>
      <c r="AQ25" s="41">
        <f t="shared" ref="AQ25:BA25" si="153">(AQ24*AQ16^2)/8</f>
        <v>87.999999999999972</v>
      </c>
      <c r="AR25" s="41">
        <f t="shared" si="153"/>
        <v>87.999999999999972</v>
      </c>
      <c r="AS25" s="41">
        <f t="shared" si="153"/>
        <v>87.999999999999972</v>
      </c>
      <c r="AT25" s="41">
        <f t="shared" si="153"/>
        <v>87.999999999999972</v>
      </c>
      <c r="AU25" s="41">
        <f t="shared" si="153"/>
        <v>87.999999999999972</v>
      </c>
      <c r="AV25" s="41">
        <f t="shared" si="153"/>
        <v>87.999999999999972</v>
      </c>
      <c r="AW25" s="41">
        <f t="shared" si="153"/>
        <v>87.999999999999972</v>
      </c>
      <c r="AX25" s="41">
        <f t="shared" si="153"/>
        <v>87.999999999999972</v>
      </c>
      <c r="AY25" s="41">
        <f t="shared" si="153"/>
        <v>87.999999999999972</v>
      </c>
      <c r="AZ25" s="41">
        <f t="shared" si="153"/>
        <v>87.999999999999972</v>
      </c>
      <c r="BA25" s="41">
        <f t="shared" si="153"/>
        <v>87.999999999999972</v>
      </c>
      <c r="BB25" s="41">
        <f>(BB24*BB16^2)/8</f>
        <v>38.332799999999999</v>
      </c>
      <c r="BC25" s="41">
        <f t="shared" ref="BC25:BE25" si="154">(BC24*BC16^2)/8</f>
        <v>38.332799999999999</v>
      </c>
      <c r="BD25" s="41">
        <f t="shared" si="154"/>
        <v>38.332799999999999</v>
      </c>
      <c r="BE25" s="41">
        <f t="shared" si="154"/>
        <v>38.332799999999999</v>
      </c>
      <c r="BF25" s="142">
        <f t="shared" ref="BF25:BL25" si="155">(BF24*BF16^2)/8</f>
        <v>249.79516127503879</v>
      </c>
      <c r="BG25" s="142">
        <f t="shared" si="155"/>
        <v>195.98775015743283</v>
      </c>
      <c r="BH25" s="142">
        <f t="shared" si="155"/>
        <v>148.63189126969999</v>
      </c>
      <c r="BI25" s="142">
        <f t="shared" si="155"/>
        <v>75.579342768613955</v>
      </c>
      <c r="BJ25" s="142">
        <f t="shared" si="155"/>
        <v>45.832694824218756</v>
      </c>
      <c r="BK25" s="142">
        <f t="shared" si="155"/>
        <v>23.486930272363956</v>
      </c>
      <c r="BL25" s="142">
        <f t="shared" si="155"/>
        <v>19.057945511344922</v>
      </c>
      <c r="BM25" s="142">
        <f t="shared" ref="BM25:DP25" si="156">(BM24*BM16^2)/8</f>
        <v>249.79516127503879</v>
      </c>
      <c r="BN25" s="142">
        <f t="shared" si="156"/>
        <v>195.98775015743283</v>
      </c>
      <c r="BO25" s="142">
        <f t="shared" si="156"/>
        <v>148.63189126969999</v>
      </c>
      <c r="BP25" s="142">
        <f t="shared" si="156"/>
        <v>75.579342768613955</v>
      </c>
      <c r="BQ25" s="142">
        <f t="shared" si="156"/>
        <v>45.832694824218756</v>
      </c>
      <c r="BR25" s="142">
        <f t="shared" si="156"/>
        <v>23.486930272363956</v>
      </c>
      <c r="BS25" s="142">
        <f t="shared" si="156"/>
        <v>19.057945511344922</v>
      </c>
      <c r="BT25" s="142">
        <f t="shared" si="156"/>
        <v>249.79516127503879</v>
      </c>
      <c r="BU25" s="142">
        <f t="shared" si="156"/>
        <v>195.98775015743283</v>
      </c>
      <c r="BV25" s="142">
        <f t="shared" si="156"/>
        <v>148.63189126969999</v>
      </c>
      <c r="BW25" s="142">
        <f t="shared" si="156"/>
        <v>75.579342768613955</v>
      </c>
      <c r="BX25" s="142">
        <f t="shared" si="156"/>
        <v>45.832694824218756</v>
      </c>
      <c r="BY25" s="142">
        <f t="shared" si="156"/>
        <v>23.486930272363956</v>
      </c>
      <c r="BZ25" s="142">
        <f t="shared" si="156"/>
        <v>19.057945511344922</v>
      </c>
      <c r="CA25" s="142">
        <f t="shared" si="156"/>
        <v>249.79516127503879</v>
      </c>
      <c r="CB25" s="142">
        <f t="shared" si="156"/>
        <v>195.98775015743283</v>
      </c>
      <c r="CC25" s="142">
        <f t="shared" si="156"/>
        <v>148.63189126969999</v>
      </c>
      <c r="CD25" s="142">
        <f t="shared" si="156"/>
        <v>75.579342768613955</v>
      </c>
      <c r="CE25" s="142">
        <f t="shared" si="156"/>
        <v>45.832694824218756</v>
      </c>
      <c r="CF25" s="142">
        <f t="shared" si="156"/>
        <v>23.486930272363956</v>
      </c>
      <c r="CG25" s="142">
        <f t="shared" si="156"/>
        <v>19.057945511344922</v>
      </c>
      <c r="CH25" s="142">
        <f t="shared" si="156"/>
        <v>249.79516127503879</v>
      </c>
      <c r="CI25" s="142">
        <f t="shared" si="156"/>
        <v>195.98775015743283</v>
      </c>
      <c r="CJ25" s="142">
        <f t="shared" si="156"/>
        <v>148.63189126969999</v>
      </c>
      <c r="CK25" s="142">
        <f t="shared" si="156"/>
        <v>75.579342768613955</v>
      </c>
      <c r="CL25" s="142">
        <f t="shared" si="156"/>
        <v>45.832694824218756</v>
      </c>
      <c r="CM25" s="142">
        <f t="shared" si="156"/>
        <v>23.486930272363956</v>
      </c>
      <c r="CN25" s="142">
        <f t="shared" si="156"/>
        <v>19.057945511344922</v>
      </c>
      <c r="CO25" s="142">
        <f t="shared" si="156"/>
        <v>249.79516127503879</v>
      </c>
      <c r="CP25" s="142">
        <f t="shared" si="156"/>
        <v>195.98775015743283</v>
      </c>
      <c r="CQ25" s="142">
        <f t="shared" si="156"/>
        <v>148.63189126969999</v>
      </c>
      <c r="CR25" s="142">
        <f t="shared" si="156"/>
        <v>75.579342768613955</v>
      </c>
      <c r="CS25" s="142">
        <f t="shared" si="156"/>
        <v>45.832694824218756</v>
      </c>
      <c r="CT25" s="142">
        <f t="shared" si="156"/>
        <v>23.486930272363956</v>
      </c>
      <c r="CU25" s="142">
        <f t="shared" si="156"/>
        <v>19.057945511344922</v>
      </c>
      <c r="CV25" s="142">
        <f t="shared" si="156"/>
        <v>249.79516127503879</v>
      </c>
      <c r="CW25" s="142">
        <f t="shared" si="156"/>
        <v>195.98775015743283</v>
      </c>
      <c r="CX25" s="142">
        <f t="shared" si="156"/>
        <v>148.63189126969999</v>
      </c>
      <c r="CY25" s="142">
        <f t="shared" si="156"/>
        <v>75.579342768613955</v>
      </c>
      <c r="CZ25" s="142">
        <f t="shared" si="156"/>
        <v>45.832694824218756</v>
      </c>
      <c r="DA25" s="142">
        <f t="shared" si="156"/>
        <v>23.486930272363956</v>
      </c>
      <c r="DB25" s="142">
        <f t="shared" si="156"/>
        <v>19.057945511344922</v>
      </c>
      <c r="DC25" s="142">
        <f t="shared" si="156"/>
        <v>249.79516127503879</v>
      </c>
      <c r="DD25" s="142">
        <f t="shared" si="156"/>
        <v>195.98775015743283</v>
      </c>
      <c r="DE25" s="142">
        <f t="shared" si="156"/>
        <v>148.63189126969999</v>
      </c>
      <c r="DF25" s="142">
        <f t="shared" si="156"/>
        <v>75.579342768613955</v>
      </c>
      <c r="DG25" s="142">
        <f t="shared" si="156"/>
        <v>45.832694824218756</v>
      </c>
      <c r="DH25" s="142">
        <f t="shared" si="156"/>
        <v>23.486930272363956</v>
      </c>
      <c r="DI25" s="142">
        <f t="shared" si="156"/>
        <v>19.057945511344922</v>
      </c>
      <c r="DJ25" s="142">
        <f t="shared" si="156"/>
        <v>249.79516127503879</v>
      </c>
      <c r="DK25" s="142">
        <f t="shared" si="156"/>
        <v>195.98775015743283</v>
      </c>
      <c r="DL25" s="142">
        <f t="shared" si="156"/>
        <v>148.63189126969999</v>
      </c>
      <c r="DM25" s="142">
        <f t="shared" si="156"/>
        <v>75.579342768613955</v>
      </c>
      <c r="DN25" s="142">
        <f t="shared" si="156"/>
        <v>45.832694824218756</v>
      </c>
      <c r="DO25" s="142">
        <f t="shared" si="156"/>
        <v>23.486930272363956</v>
      </c>
      <c r="DP25" s="142">
        <f t="shared" si="156"/>
        <v>19.057945511344922</v>
      </c>
      <c r="DQ25" s="41">
        <f t="shared" ref="DQ25:DR25" si="157">(DQ24*DQ16^2)/8</f>
        <v>30.052496994357632</v>
      </c>
      <c r="DR25" s="41">
        <f t="shared" si="157"/>
        <v>34.085468749999997</v>
      </c>
      <c r="DS25" s="41">
        <f>(DS24*DS16^2)/8</f>
        <v>38.35284214409721</v>
      </c>
      <c r="DT25" s="41">
        <f>(DT24*DT16^2)/8</f>
        <v>26.241199999999999</v>
      </c>
      <c r="DU25" s="41">
        <f t="shared" ref="DU25:DX25" si="158">(DU24*DU16^2)/8</f>
        <v>45.903678417968749</v>
      </c>
      <c r="DV25" s="41">
        <f t="shared" si="158"/>
        <v>48.995151909722225</v>
      </c>
      <c r="DW25" s="41">
        <f t="shared" si="158"/>
        <v>52.210039409722221</v>
      </c>
      <c r="DX25" s="41">
        <f t="shared" si="158"/>
        <v>55.527076909722219</v>
      </c>
      <c r="DY25" s="41">
        <f>(DY24*DY16^2)/8</f>
        <v>58.922167827690963</v>
      </c>
      <c r="DZ25" s="41">
        <f>(DZ24*DZ16^2)/8</f>
        <v>26.241199999999999</v>
      </c>
      <c r="EA25" s="41">
        <f t="shared" ref="EA25:EE25" si="159">(EA24*EA16^2)/8</f>
        <v>63.614001171874996</v>
      </c>
      <c r="EB25" s="41">
        <f t="shared" si="159"/>
        <v>64.796088400607644</v>
      </c>
      <c r="EC25" s="41">
        <f t="shared" si="159"/>
        <v>66.040063671874989</v>
      </c>
      <c r="ED25" s="41">
        <f t="shared" si="159"/>
        <v>67.218640972222204</v>
      </c>
      <c r="EE25" s="41">
        <f t="shared" si="159"/>
        <v>68.459574305555535</v>
      </c>
      <c r="EF25" s="41">
        <f>(EF24*EF16^2)/8</f>
        <v>26.241199999999999</v>
      </c>
      <c r="EG25" s="41">
        <f t="shared" ref="EG25" si="160">(EG24*EG16^2)/8</f>
        <v>63.614001171874996</v>
      </c>
      <c r="EH25" s="41">
        <f t="shared" ref="EH25" si="161">(EH24*EH16^2)/8</f>
        <v>64.796088400607644</v>
      </c>
      <c r="EI25" s="41">
        <f t="shared" ref="EI25" si="162">(EI24*EI16^2)/8</f>
        <v>66.040063671874989</v>
      </c>
      <c r="EJ25" s="41">
        <f t="shared" ref="EJ25" si="163">(EJ24*EJ16^2)/8</f>
        <v>67.218640972222204</v>
      </c>
      <c r="EK25" s="41">
        <f t="shared" ref="EK25" si="164">(EK24*EK16^2)/8</f>
        <v>68.459574305555535</v>
      </c>
      <c r="EL25" s="41">
        <f>(EL24*EL16^2)/8</f>
        <v>26.241199999999999</v>
      </c>
      <c r="EM25" s="41">
        <f t="shared" ref="EM25" si="165">(EM24*EM16^2)/8</f>
        <v>45.903678417968749</v>
      </c>
      <c r="EN25" s="41">
        <f t="shared" ref="EN25" si="166">(EN24*EN16^2)/8</f>
        <v>48.995151909722225</v>
      </c>
      <c r="EO25" s="41">
        <f t="shared" ref="EO25" si="167">(EO24*EO16^2)/8</f>
        <v>52.210039409722221</v>
      </c>
      <c r="EP25" s="41">
        <f t="shared" ref="EP25" si="168">(EP24*EP16^2)/8</f>
        <v>55.527076909722219</v>
      </c>
      <c r="EQ25" s="41">
        <f>(EQ24*EQ16^2)/8</f>
        <v>58.922167827690963</v>
      </c>
      <c r="ER25" s="41">
        <f>(ER24*ER16^2)/8</f>
        <v>26.241199999999999</v>
      </c>
      <c r="ES25" s="41">
        <f t="shared" ref="ES25" si="169">(ES24*ES16^2)/8</f>
        <v>30.052496994357632</v>
      </c>
      <c r="ET25" s="41">
        <f t="shared" ref="ET25" si="170">(ET24*ET16^2)/8</f>
        <v>34.085468749999997</v>
      </c>
      <c r="EU25" s="41">
        <f>(EU24*EU16^2)/8</f>
        <v>38.35284214409721</v>
      </c>
      <c r="EV25" s="42">
        <f t="shared" ref="EV25:FD25" si="171">(EV24*EV16^2)/8</f>
        <v>26.241199999999999</v>
      </c>
      <c r="EW25" s="40">
        <f>(EW24*EW16^2)/8</f>
        <v>126.71999999999996</v>
      </c>
      <c r="EX25" s="41">
        <f t="shared" si="171"/>
        <v>87.999999999999972</v>
      </c>
      <c r="EY25" s="41">
        <f t="shared" si="171"/>
        <v>87.999999999999972</v>
      </c>
      <c r="EZ25" s="41">
        <f t="shared" si="171"/>
        <v>87.999999999999972</v>
      </c>
      <c r="FA25" s="41">
        <f t="shared" si="171"/>
        <v>87.999999999999972</v>
      </c>
      <c r="FB25" s="41">
        <f t="shared" si="171"/>
        <v>87.999999999999972</v>
      </c>
      <c r="FC25" s="41">
        <f t="shared" si="171"/>
        <v>87.999999999999972</v>
      </c>
      <c r="FD25" s="41">
        <f t="shared" si="171"/>
        <v>87.999999999999972</v>
      </c>
      <c r="FE25" s="41">
        <f t="shared" ref="FE25:FH25" si="172">(FE24*FE16^2)/8</f>
        <v>87.999999999999972</v>
      </c>
      <c r="FF25" s="41">
        <f t="shared" si="172"/>
        <v>87.999999999999972</v>
      </c>
      <c r="FG25" s="41">
        <f t="shared" si="172"/>
        <v>87.999999999999972</v>
      </c>
      <c r="FH25" s="41">
        <f t="shared" si="172"/>
        <v>87.999999999999972</v>
      </c>
      <c r="FI25" s="41">
        <f>(FI24*FI16^2)/8</f>
        <v>38.332799999999999</v>
      </c>
      <c r="FJ25" s="41">
        <f t="shared" ref="FJ25" si="173">(FJ24*FJ16^2)/8</f>
        <v>38.332799999999999</v>
      </c>
      <c r="FK25" s="41">
        <f t="shared" ref="FK25" si="174">(FK24*FK16^2)/8</f>
        <v>38.332799999999999</v>
      </c>
      <c r="FL25" s="142">
        <f t="shared" ref="FL25:FS25" si="175">(FL24*FL16^2)/8</f>
        <v>38.332799999999999</v>
      </c>
      <c r="FM25" s="142">
        <f t="shared" si="175"/>
        <v>151.13683131283128</v>
      </c>
      <c r="FN25" s="142">
        <f t="shared" si="175"/>
        <v>118.58103008773202</v>
      </c>
      <c r="FO25" s="142">
        <f t="shared" si="175"/>
        <v>89.928695831709277</v>
      </c>
      <c r="FP25" s="142">
        <f t="shared" si="175"/>
        <v>45.728757596619253</v>
      </c>
      <c r="FQ25" s="142">
        <f t="shared" si="175"/>
        <v>27.730754394531253</v>
      </c>
      <c r="FR25" s="142">
        <f t="shared" si="175"/>
        <v>14.210604402869254</v>
      </c>
      <c r="FS25" s="142">
        <f t="shared" si="175"/>
        <v>11.48119890161133</v>
      </c>
      <c r="FT25" s="142">
        <f t="shared" ref="FT25:HW25" si="176">(FT24*FT16^2)/8</f>
        <v>151.13683131283128</v>
      </c>
      <c r="FU25" s="142">
        <f t="shared" si="176"/>
        <v>118.58103008773202</v>
      </c>
      <c r="FV25" s="142">
        <f t="shared" si="176"/>
        <v>89.928695831709277</v>
      </c>
      <c r="FW25" s="142">
        <f t="shared" si="176"/>
        <v>45.728757596619253</v>
      </c>
      <c r="FX25" s="142">
        <f t="shared" si="176"/>
        <v>27.730754394531253</v>
      </c>
      <c r="FY25" s="142">
        <f t="shared" si="176"/>
        <v>14.210604402869254</v>
      </c>
      <c r="FZ25" s="142">
        <f t="shared" si="176"/>
        <v>11.48119890161133</v>
      </c>
      <c r="GA25" s="142">
        <f t="shared" si="176"/>
        <v>151.13683131283128</v>
      </c>
      <c r="GB25" s="142">
        <f t="shared" si="176"/>
        <v>118.58103008773202</v>
      </c>
      <c r="GC25" s="142">
        <f t="shared" si="176"/>
        <v>89.928695831709277</v>
      </c>
      <c r="GD25" s="142">
        <f t="shared" si="176"/>
        <v>45.728757596619253</v>
      </c>
      <c r="GE25" s="142">
        <f t="shared" si="176"/>
        <v>27.730754394531253</v>
      </c>
      <c r="GF25" s="142">
        <f t="shared" si="176"/>
        <v>14.210604402869254</v>
      </c>
      <c r="GG25" s="142">
        <f t="shared" si="176"/>
        <v>11.48119890161133</v>
      </c>
      <c r="GH25" s="142">
        <f t="shared" si="176"/>
        <v>151.13683131283128</v>
      </c>
      <c r="GI25" s="142">
        <f t="shared" si="176"/>
        <v>118.58103008773202</v>
      </c>
      <c r="GJ25" s="142">
        <f t="shared" si="176"/>
        <v>89.928695831709277</v>
      </c>
      <c r="GK25" s="142">
        <f t="shared" si="176"/>
        <v>45.728757596619253</v>
      </c>
      <c r="GL25" s="142">
        <f t="shared" si="176"/>
        <v>27.730754394531253</v>
      </c>
      <c r="GM25" s="142">
        <f t="shared" si="176"/>
        <v>14.210604402869254</v>
      </c>
      <c r="GN25" s="142">
        <f t="shared" si="176"/>
        <v>11.48119890161133</v>
      </c>
      <c r="GO25" s="142">
        <f t="shared" si="176"/>
        <v>151.13683131283128</v>
      </c>
      <c r="GP25" s="142">
        <f t="shared" si="176"/>
        <v>118.58103008773202</v>
      </c>
      <c r="GQ25" s="142">
        <f t="shared" si="176"/>
        <v>89.928695831709277</v>
      </c>
      <c r="GR25" s="142">
        <f t="shared" si="176"/>
        <v>45.728757596619253</v>
      </c>
      <c r="GS25" s="142">
        <f t="shared" si="176"/>
        <v>27.730754394531253</v>
      </c>
      <c r="GT25" s="142">
        <f t="shared" si="176"/>
        <v>14.210604402869254</v>
      </c>
      <c r="GU25" s="142">
        <f t="shared" si="176"/>
        <v>11.48119890161133</v>
      </c>
      <c r="GV25" s="142">
        <f t="shared" si="176"/>
        <v>151.13683131283128</v>
      </c>
      <c r="GW25" s="142">
        <f t="shared" si="176"/>
        <v>118.58103008773202</v>
      </c>
      <c r="GX25" s="142">
        <f t="shared" si="176"/>
        <v>89.928695831709277</v>
      </c>
      <c r="GY25" s="142">
        <f t="shared" si="176"/>
        <v>45.728757596619253</v>
      </c>
      <c r="GZ25" s="142">
        <f t="shared" si="176"/>
        <v>27.730754394531253</v>
      </c>
      <c r="HA25" s="142">
        <f t="shared" si="176"/>
        <v>14.210604402869254</v>
      </c>
      <c r="HB25" s="142">
        <f t="shared" si="176"/>
        <v>11.48119890161133</v>
      </c>
      <c r="HC25" s="142">
        <f t="shared" si="176"/>
        <v>151.13683131283128</v>
      </c>
      <c r="HD25" s="142">
        <f t="shared" si="176"/>
        <v>118.58103008773202</v>
      </c>
      <c r="HE25" s="142">
        <f t="shared" si="176"/>
        <v>89.928695831709277</v>
      </c>
      <c r="HF25" s="142">
        <f t="shared" si="176"/>
        <v>45.728757596619253</v>
      </c>
      <c r="HG25" s="142">
        <f t="shared" si="176"/>
        <v>27.730754394531253</v>
      </c>
      <c r="HH25" s="142">
        <f t="shared" si="176"/>
        <v>14.210604402869254</v>
      </c>
      <c r="HI25" s="142">
        <f t="shared" si="176"/>
        <v>11.48119890161133</v>
      </c>
      <c r="HJ25" s="142">
        <f t="shared" si="176"/>
        <v>151.13683131283128</v>
      </c>
      <c r="HK25" s="142">
        <f t="shared" si="176"/>
        <v>118.58103008773202</v>
      </c>
      <c r="HL25" s="142">
        <f t="shared" si="176"/>
        <v>89.928695831709277</v>
      </c>
      <c r="HM25" s="142">
        <f t="shared" si="176"/>
        <v>45.728757596619253</v>
      </c>
      <c r="HN25" s="142">
        <f t="shared" si="176"/>
        <v>27.730754394531253</v>
      </c>
      <c r="HO25" s="142">
        <f t="shared" si="176"/>
        <v>14.210604402869254</v>
      </c>
      <c r="HP25" s="142">
        <f t="shared" si="176"/>
        <v>11.48119890161133</v>
      </c>
      <c r="HQ25" s="142">
        <f t="shared" si="176"/>
        <v>151.13683131283128</v>
      </c>
      <c r="HR25" s="142">
        <f t="shared" si="176"/>
        <v>118.58103008773202</v>
      </c>
      <c r="HS25" s="142">
        <f t="shared" si="176"/>
        <v>89.928695831709277</v>
      </c>
      <c r="HT25" s="142">
        <f t="shared" si="176"/>
        <v>45.728757596619253</v>
      </c>
      <c r="HU25" s="142">
        <f t="shared" si="176"/>
        <v>27.730754394531253</v>
      </c>
      <c r="HV25" s="142">
        <f t="shared" si="176"/>
        <v>14.210604402869254</v>
      </c>
      <c r="HW25" s="142">
        <f t="shared" si="176"/>
        <v>11.48119890161133</v>
      </c>
      <c r="HX25" s="40">
        <f>(HX24*HX16^2)/8</f>
        <v>126.71999999999996</v>
      </c>
      <c r="HY25" s="41">
        <f t="shared" ref="HY25:IJ25" si="177">(HY24*HY16^2)/8</f>
        <v>87.999999999999972</v>
      </c>
      <c r="HZ25" s="41">
        <f t="shared" si="177"/>
        <v>87.999999999999972</v>
      </c>
      <c r="IA25" s="41">
        <f t="shared" si="177"/>
        <v>87.999999999999972</v>
      </c>
      <c r="IB25" s="41">
        <f t="shared" si="177"/>
        <v>87.999999999999972</v>
      </c>
      <c r="IC25" s="147">
        <f t="shared" si="177"/>
        <v>87.999999999999972</v>
      </c>
      <c r="ID25" s="147">
        <f t="shared" si="177"/>
        <v>87.999999999999972</v>
      </c>
      <c r="IE25" s="147">
        <f t="shared" si="177"/>
        <v>87.999999999999972</v>
      </c>
      <c r="IF25" s="148">
        <f t="shared" si="177"/>
        <v>87.999999999999972</v>
      </c>
      <c r="IG25" s="147">
        <f t="shared" si="177"/>
        <v>87.999999999999972</v>
      </c>
      <c r="IH25" s="147">
        <f t="shared" si="177"/>
        <v>87.999999999999972</v>
      </c>
      <c r="II25" s="147">
        <f t="shared" si="177"/>
        <v>87.999999999999972</v>
      </c>
      <c r="IJ25" s="41">
        <f t="shared" si="177"/>
        <v>38.332799999999999</v>
      </c>
      <c r="IK25" s="41">
        <f t="shared" ref="IK25" si="178">(IK24*IK16^2)/8</f>
        <v>38.332799999999999</v>
      </c>
      <c r="IL25" s="41">
        <f t="shared" ref="IL25" si="179">(IL24*IL16^2)/8</f>
        <v>38.332799999999999</v>
      </c>
      <c r="IM25" s="41">
        <f t="shared" ref="IM25" si="180">(IM24*IM16^2)/8</f>
        <v>38.332799999999999</v>
      </c>
      <c r="IN25" s="41">
        <f t="shared" ref="IN25:IT25" si="181">(IN24*IN16^2)/8</f>
        <v>87.999999999999972</v>
      </c>
      <c r="IO25" s="41">
        <f t="shared" si="181"/>
        <v>87.999999999999972</v>
      </c>
      <c r="IP25" s="41">
        <f t="shared" si="181"/>
        <v>87.999999999999972</v>
      </c>
      <c r="IQ25" s="41">
        <f t="shared" si="181"/>
        <v>87.999999999999972</v>
      </c>
      <c r="IR25" s="41">
        <f t="shared" si="181"/>
        <v>87.999999999999972</v>
      </c>
      <c r="IS25" s="41">
        <f t="shared" si="181"/>
        <v>87.999999999999972</v>
      </c>
      <c r="IT25" s="42">
        <f t="shared" si="181"/>
        <v>25.660800000000002</v>
      </c>
    </row>
    <row r="26" spans="1:254" s="152" customFormat="1">
      <c r="A26" s="152" t="s">
        <v>67</v>
      </c>
      <c r="B26" s="40" t="s">
        <v>268</v>
      </c>
      <c r="C26" s="142" t="s">
        <v>268</v>
      </c>
      <c r="D26" s="142" t="s">
        <v>268</v>
      </c>
      <c r="E26" s="142" t="s">
        <v>268</v>
      </c>
      <c r="F26" s="153" t="s">
        <v>99</v>
      </c>
      <c r="G26" s="154" t="s">
        <v>99</v>
      </c>
      <c r="H26" s="154" t="s">
        <v>99</v>
      </c>
      <c r="I26" s="154" t="s">
        <v>99</v>
      </c>
      <c r="J26" s="154" t="s">
        <v>109</v>
      </c>
      <c r="K26" s="154" t="s">
        <v>109</v>
      </c>
      <c r="L26" s="154" t="s">
        <v>176</v>
      </c>
      <c r="M26" s="154" t="s">
        <v>109</v>
      </c>
      <c r="N26" s="154" t="s">
        <v>103</v>
      </c>
      <c r="O26" s="154" t="s">
        <v>103</v>
      </c>
      <c r="P26" s="154" t="s">
        <v>181</v>
      </c>
      <c r="Q26" s="154" t="s">
        <v>180</v>
      </c>
      <c r="R26" s="154" t="s">
        <v>180</v>
      </c>
      <c r="S26" s="154" t="s">
        <v>109</v>
      </c>
      <c r="T26" s="154" t="s">
        <v>177</v>
      </c>
      <c r="U26" s="154" t="s">
        <v>177</v>
      </c>
      <c r="V26" s="154" t="s">
        <v>177</v>
      </c>
      <c r="W26" s="154" t="s">
        <v>177</v>
      </c>
      <c r="X26" s="154" t="s">
        <v>177</v>
      </c>
      <c r="Y26" s="154" t="s">
        <v>109</v>
      </c>
      <c r="Z26" s="154" t="s">
        <v>177</v>
      </c>
      <c r="AA26" s="154" t="s">
        <v>177</v>
      </c>
      <c r="AB26" s="154" t="s">
        <v>177</v>
      </c>
      <c r="AC26" s="154" t="s">
        <v>177</v>
      </c>
      <c r="AD26" s="154" t="s">
        <v>177</v>
      </c>
      <c r="AE26" s="154" t="s">
        <v>109</v>
      </c>
      <c r="AF26" s="154" t="s">
        <v>103</v>
      </c>
      <c r="AG26" s="154" t="s">
        <v>103</v>
      </c>
      <c r="AH26" s="154" t="s">
        <v>181</v>
      </c>
      <c r="AI26" s="154" t="s">
        <v>180</v>
      </c>
      <c r="AJ26" s="154" t="s">
        <v>180</v>
      </c>
      <c r="AK26" s="154" t="s">
        <v>109</v>
      </c>
      <c r="AL26" s="154" t="s">
        <v>109</v>
      </c>
      <c r="AM26" s="154" t="s">
        <v>109</v>
      </c>
      <c r="AN26" s="154" t="s">
        <v>176</v>
      </c>
      <c r="AO26" s="154" t="s">
        <v>109</v>
      </c>
      <c r="AP26" s="153" t="s">
        <v>99</v>
      </c>
      <c r="AQ26" s="154" t="s">
        <v>99</v>
      </c>
      <c r="AR26" s="154" t="s">
        <v>99</v>
      </c>
      <c r="AS26" s="154" t="s">
        <v>99</v>
      </c>
      <c r="AT26" s="154" t="s">
        <v>99</v>
      </c>
      <c r="AU26" s="154" t="s">
        <v>99</v>
      </c>
      <c r="AV26" s="154" t="s">
        <v>99</v>
      </c>
      <c r="AW26" s="154" t="s">
        <v>99</v>
      </c>
      <c r="AX26" s="154" t="s">
        <v>99</v>
      </c>
      <c r="AY26" s="154" t="s">
        <v>99</v>
      </c>
      <c r="AZ26" s="154" t="s">
        <v>99</v>
      </c>
      <c r="BA26" s="154" t="s">
        <v>99</v>
      </c>
      <c r="BB26" s="154" t="s">
        <v>101</v>
      </c>
      <c r="BC26" s="154" t="s">
        <v>101</v>
      </c>
      <c r="BD26" s="154" t="s">
        <v>101</v>
      </c>
      <c r="BE26" s="154" t="s">
        <v>101</v>
      </c>
      <c r="BF26" s="154" t="s">
        <v>429</v>
      </c>
      <c r="BG26" s="142" t="s">
        <v>182</v>
      </c>
      <c r="BH26" s="142" t="s">
        <v>178</v>
      </c>
      <c r="BI26" s="142" t="s">
        <v>430</v>
      </c>
      <c r="BJ26" s="142" t="s">
        <v>101</v>
      </c>
      <c r="BK26" s="142" t="s">
        <v>108</v>
      </c>
      <c r="BL26" s="142" t="s">
        <v>108</v>
      </c>
      <c r="BM26" s="154" t="s">
        <v>429</v>
      </c>
      <c r="BN26" s="142" t="s">
        <v>182</v>
      </c>
      <c r="BO26" s="142" t="s">
        <v>178</v>
      </c>
      <c r="BP26" s="142" t="s">
        <v>430</v>
      </c>
      <c r="BQ26" s="142" t="s">
        <v>101</v>
      </c>
      <c r="BR26" s="142" t="s">
        <v>108</v>
      </c>
      <c r="BS26" s="142" t="s">
        <v>108</v>
      </c>
      <c r="BT26" s="154" t="s">
        <v>429</v>
      </c>
      <c r="BU26" s="142" t="s">
        <v>182</v>
      </c>
      <c r="BV26" s="142" t="s">
        <v>178</v>
      </c>
      <c r="BW26" s="142" t="s">
        <v>430</v>
      </c>
      <c r="BX26" s="142" t="s">
        <v>101</v>
      </c>
      <c r="BY26" s="142" t="s">
        <v>108</v>
      </c>
      <c r="BZ26" s="142" t="s">
        <v>108</v>
      </c>
      <c r="CA26" s="154" t="s">
        <v>429</v>
      </c>
      <c r="CB26" s="142" t="s">
        <v>182</v>
      </c>
      <c r="CC26" s="142" t="s">
        <v>178</v>
      </c>
      <c r="CD26" s="142" t="s">
        <v>430</v>
      </c>
      <c r="CE26" s="142" t="s">
        <v>101</v>
      </c>
      <c r="CF26" s="142" t="s">
        <v>108</v>
      </c>
      <c r="CG26" s="142" t="s">
        <v>108</v>
      </c>
      <c r="CH26" s="154" t="s">
        <v>429</v>
      </c>
      <c r="CI26" s="142" t="s">
        <v>182</v>
      </c>
      <c r="CJ26" s="142" t="s">
        <v>178</v>
      </c>
      <c r="CK26" s="142" t="s">
        <v>430</v>
      </c>
      <c r="CL26" s="142" t="s">
        <v>101</v>
      </c>
      <c r="CM26" s="142" t="s">
        <v>108</v>
      </c>
      <c r="CN26" s="142" t="s">
        <v>108</v>
      </c>
      <c r="CO26" s="154" t="s">
        <v>429</v>
      </c>
      <c r="CP26" s="142" t="s">
        <v>182</v>
      </c>
      <c r="CQ26" s="142" t="s">
        <v>178</v>
      </c>
      <c r="CR26" s="142" t="s">
        <v>430</v>
      </c>
      <c r="CS26" s="142" t="s">
        <v>101</v>
      </c>
      <c r="CT26" s="142" t="s">
        <v>108</v>
      </c>
      <c r="CU26" s="142" t="s">
        <v>108</v>
      </c>
      <c r="CV26" s="154" t="s">
        <v>429</v>
      </c>
      <c r="CW26" s="142" t="s">
        <v>182</v>
      </c>
      <c r="CX26" s="142" t="s">
        <v>178</v>
      </c>
      <c r="CY26" s="142" t="s">
        <v>430</v>
      </c>
      <c r="CZ26" s="142" t="s">
        <v>101</v>
      </c>
      <c r="DA26" s="142" t="s">
        <v>108</v>
      </c>
      <c r="DB26" s="142" t="s">
        <v>108</v>
      </c>
      <c r="DC26" s="154" t="s">
        <v>429</v>
      </c>
      <c r="DD26" s="142" t="s">
        <v>182</v>
      </c>
      <c r="DE26" s="142" t="s">
        <v>178</v>
      </c>
      <c r="DF26" s="142" t="s">
        <v>430</v>
      </c>
      <c r="DG26" s="142" t="s">
        <v>101</v>
      </c>
      <c r="DH26" s="142" t="s">
        <v>108</v>
      </c>
      <c r="DI26" s="154"/>
      <c r="DJ26" s="154" t="s">
        <v>429</v>
      </c>
      <c r="DK26" s="142" t="s">
        <v>182</v>
      </c>
      <c r="DL26" s="142" t="s">
        <v>178</v>
      </c>
      <c r="DM26" s="142" t="s">
        <v>430</v>
      </c>
      <c r="DN26" s="142" t="s">
        <v>101</v>
      </c>
      <c r="DO26" s="142" t="s">
        <v>108</v>
      </c>
      <c r="DP26" s="142" t="s">
        <v>108</v>
      </c>
      <c r="DQ26" s="154" t="s">
        <v>108</v>
      </c>
      <c r="DR26" s="154" t="s">
        <v>101</v>
      </c>
      <c r="DS26" s="154" t="s">
        <v>101</v>
      </c>
      <c r="DT26" s="154" t="s">
        <v>108</v>
      </c>
      <c r="DU26" s="154" t="s">
        <v>101</v>
      </c>
      <c r="DV26" s="154" t="s">
        <v>109</v>
      </c>
      <c r="DW26" s="154" t="s">
        <v>109</v>
      </c>
      <c r="DX26" s="154" t="s">
        <v>109</v>
      </c>
      <c r="DY26" s="154" t="s">
        <v>109</v>
      </c>
      <c r="DZ26" s="154" t="s">
        <v>108</v>
      </c>
      <c r="EA26" s="154" t="s">
        <v>109</v>
      </c>
      <c r="EB26" s="154" t="s">
        <v>109</v>
      </c>
      <c r="EC26" s="154" t="s">
        <v>176</v>
      </c>
      <c r="ED26" s="154" t="s">
        <v>176</v>
      </c>
      <c r="EE26" s="154" t="s">
        <v>176</v>
      </c>
      <c r="EF26" s="154" t="s">
        <v>108</v>
      </c>
      <c r="EG26" s="154" t="s">
        <v>109</v>
      </c>
      <c r="EH26" s="154" t="s">
        <v>109</v>
      </c>
      <c r="EI26" s="154" t="s">
        <v>176</v>
      </c>
      <c r="EJ26" s="154" t="s">
        <v>176</v>
      </c>
      <c r="EK26" s="154" t="s">
        <v>176</v>
      </c>
      <c r="EL26" s="154" t="s">
        <v>108</v>
      </c>
      <c r="EM26" s="154" t="s">
        <v>101</v>
      </c>
      <c r="EN26" s="154" t="s">
        <v>109</v>
      </c>
      <c r="EO26" s="154" t="s">
        <v>109</v>
      </c>
      <c r="EP26" s="154" t="s">
        <v>109</v>
      </c>
      <c r="EQ26" s="154" t="s">
        <v>109</v>
      </c>
      <c r="ER26" s="154" t="s">
        <v>108</v>
      </c>
      <c r="ES26" s="154" t="s">
        <v>108</v>
      </c>
      <c r="ET26" s="154" t="s">
        <v>101</v>
      </c>
      <c r="EU26" s="154" t="s">
        <v>101</v>
      </c>
      <c r="EV26" s="155" t="s">
        <v>108</v>
      </c>
      <c r="EW26" s="153" t="s">
        <v>99</v>
      </c>
      <c r="EX26" s="154" t="s">
        <v>99</v>
      </c>
      <c r="EY26" s="154" t="s">
        <v>99</v>
      </c>
      <c r="EZ26" s="154" t="s">
        <v>99</v>
      </c>
      <c r="FA26" s="154" t="s">
        <v>99</v>
      </c>
      <c r="FB26" s="154" t="s">
        <v>99</v>
      </c>
      <c r="FC26" s="154" t="s">
        <v>99</v>
      </c>
      <c r="FD26" s="154" t="s">
        <v>99</v>
      </c>
      <c r="FE26" s="154" t="s">
        <v>99</v>
      </c>
      <c r="FF26" s="154" t="s">
        <v>99</v>
      </c>
      <c r="FG26" s="154" t="s">
        <v>99</v>
      </c>
      <c r="FH26" s="154" t="s">
        <v>99</v>
      </c>
      <c r="FI26" s="154" t="s">
        <v>101</v>
      </c>
      <c r="FJ26" s="154" t="s">
        <v>101</v>
      </c>
      <c r="FK26" s="154" t="s">
        <v>101</v>
      </c>
      <c r="FL26" s="154" t="s">
        <v>101</v>
      </c>
      <c r="FM26" s="142" t="s">
        <v>179</v>
      </c>
      <c r="FN26" s="142" t="s">
        <v>177</v>
      </c>
      <c r="FO26" s="142" t="s">
        <v>103</v>
      </c>
      <c r="FP26" s="142" t="s">
        <v>101</v>
      </c>
      <c r="FQ26" s="142" t="s">
        <v>108</v>
      </c>
      <c r="FR26" s="142" t="s">
        <v>108</v>
      </c>
      <c r="FS26" s="142" t="s">
        <v>108</v>
      </c>
      <c r="FT26" s="142" t="s">
        <v>179</v>
      </c>
      <c r="FU26" s="142" t="s">
        <v>177</v>
      </c>
      <c r="FV26" s="142" t="s">
        <v>103</v>
      </c>
      <c r="FW26" s="142" t="s">
        <v>101</v>
      </c>
      <c r="FX26" s="142" t="s">
        <v>108</v>
      </c>
      <c r="FY26" s="142" t="s">
        <v>108</v>
      </c>
      <c r="FZ26" s="142" t="s">
        <v>108</v>
      </c>
      <c r="GA26" s="142" t="s">
        <v>179</v>
      </c>
      <c r="GB26" s="142" t="s">
        <v>177</v>
      </c>
      <c r="GC26" s="142" t="s">
        <v>103</v>
      </c>
      <c r="GD26" s="142" t="s">
        <v>101</v>
      </c>
      <c r="GE26" s="142" t="s">
        <v>108</v>
      </c>
      <c r="GF26" s="142" t="s">
        <v>108</v>
      </c>
      <c r="GG26" s="142" t="s">
        <v>108</v>
      </c>
      <c r="GH26" s="142" t="s">
        <v>179</v>
      </c>
      <c r="GI26" s="142" t="s">
        <v>177</v>
      </c>
      <c r="GJ26" s="142" t="s">
        <v>103</v>
      </c>
      <c r="GK26" s="142" t="s">
        <v>101</v>
      </c>
      <c r="GL26" s="142" t="s">
        <v>108</v>
      </c>
      <c r="GM26" s="142" t="s">
        <v>108</v>
      </c>
      <c r="GN26" s="142" t="s">
        <v>108</v>
      </c>
      <c r="GO26" s="142" t="s">
        <v>179</v>
      </c>
      <c r="GP26" s="142" t="s">
        <v>177</v>
      </c>
      <c r="GQ26" s="142" t="s">
        <v>103</v>
      </c>
      <c r="GR26" s="142" t="s">
        <v>101</v>
      </c>
      <c r="GS26" s="142" t="s">
        <v>108</v>
      </c>
      <c r="GT26" s="142" t="s">
        <v>108</v>
      </c>
      <c r="GU26" s="142" t="s">
        <v>108</v>
      </c>
      <c r="GV26" s="142" t="s">
        <v>179</v>
      </c>
      <c r="GW26" s="142" t="s">
        <v>177</v>
      </c>
      <c r="GX26" s="142" t="s">
        <v>103</v>
      </c>
      <c r="GY26" s="142" t="s">
        <v>101</v>
      </c>
      <c r="GZ26" s="142" t="s">
        <v>108</v>
      </c>
      <c r="HA26" s="142" t="s">
        <v>108</v>
      </c>
      <c r="HB26" s="142" t="s">
        <v>108</v>
      </c>
      <c r="HC26" s="142" t="s">
        <v>179</v>
      </c>
      <c r="HD26" s="142" t="s">
        <v>177</v>
      </c>
      <c r="HE26" s="142" t="s">
        <v>103</v>
      </c>
      <c r="HF26" s="142" t="s">
        <v>101</v>
      </c>
      <c r="HG26" s="142" t="s">
        <v>108</v>
      </c>
      <c r="HH26" s="142" t="s">
        <v>108</v>
      </c>
      <c r="HI26" s="142" t="s">
        <v>108</v>
      </c>
      <c r="HJ26" s="142" t="s">
        <v>179</v>
      </c>
      <c r="HK26" s="142" t="s">
        <v>177</v>
      </c>
      <c r="HL26" s="142" t="s">
        <v>103</v>
      </c>
      <c r="HM26" s="142" t="s">
        <v>101</v>
      </c>
      <c r="HN26" s="142" t="s">
        <v>108</v>
      </c>
      <c r="HO26" s="142" t="s">
        <v>108</v>
      </c>
      <c r="HP26" s="142" t="s">
        <v>108</v>
      </c>
      <c r="HQ26" s="142" t="s">
        <v>179</v>
      </c>
      <c r="HR26" s="142" t="s">
        <v>177</v>
      </c>
      <c r="HS26" s="142" t="s">
        <v>103</v>
      </c>
      <c r="HT26" s="142" t="s">
        <v>101</v>
      </c>
      <c r="HU26" s="142" t="s">
        <v>108</v>
      </c>
      <c r="HV26" s="142" t="s">
        <v>108</v>
      </c>
      <c r="HW26" s="142" t="s">
        <v>108</v>
      </c>
      <c r="HX26" s="153" t="s">
        <v>99</v>
      </c>
      <c r="HY26" s="154" t="s">
        <v>99</v>
      </c>
      <c r="HZ26" s="154" t="s">
        <v>99</v>
      </c>
      <c r="IA26" s="154" t="s">
        <v>99</v>
      </c>
      <c r="IB26" s="154" t="s">
        <v>99</v>
      </c>
      <c r="IC26" s="147" t="s">
        <v>99</v>
      </c>
      <c r="ID26" s="147" t="s">
        <v>99</v>
      </c>
      <c r="IE26" s="147" t="s">
        <v>99</v>
      </c>
      <c r="IF26" s="148" t="s">
        <v>99</v>
      </c>
      <c r="IG26" s="147" t="s">
        <v>99</v>
      </c>
      <c r="IH26" s="147" t="s">
        <v>99</v>
      </c>
      <c r="II26" s="147" t="s">
        <v>99</v>
      </c>
      <c r="IJ26" s="154" t="s">
        <v>101</v>
      </c>
      <c r="IK26" s="154" t="s">
        <v>101</v>
      </c>
      <c r="IL26" s="154" t="s">
        <v>101</v>
      </c>
      <c r="IM26" s="154" t="s">
        <v>101</v>
      </c>
      <c r="IN26" s="154" t="s">
        <v>99</v>
      </c>
      <c r="IO26" s="154" t="s">
        <v>99</v>
      </c>
      <c r="IP26" s="154" t="s">
        <v>99</v>
      </c>
      <c r="IQ26" s="154" t="s">
        <v>99</v>
      </c>
      <c r="IR26" s="154" t="s">
        <v>99</v>
      </c>
      <c r="IS26" s="154" t="s">
        <v>99</v>
      </c>
      <c r="IT26" s="155" t="s">
        <v>101</v>
      </c>
    </row>
    <row r="27" spans="1:254">
      <c r="A27" s="4" t="s">
        <v>69</v>
      </c>
      <c r="B27" s="33">
        <v>294</v>
      </c>
      <c r="C27" s="164">
        <v>294</v>
      </c>
      <c r="D27" s="164">
        <v>294</v>
      </c>
      <c r="E27" s="164">
        <v>294</v>
      </c>
      <c r="F27" s="40">
        <v>92.6</v>
      </c>
      <c r="G27" s="41">
        <v>92.6</v>
      </c>
      <c r="H27" s="41">
        <v>92.6</v>
      </c>
      <c r="I27" s="142">
        <v>92.6</v>
      </c>
      <c r="J27" s="41">
        <v>65.2</v>
      </c>
      <c r="K27" s="41">
        <v>65.2</v>
      </c>
      <c r="L27" s="41">
        <v>75.400000000000006</v>
      </c>
      <c r="M27" s="41">
        <v>65.2</v>
      </c>
      <c r="N27" s="41">
        <v>92.6</v>
      </c>
      <c r="O27" s="41">
        <v>92.6</v>
      </c>
      <c r="P27" s="41">
        <v>97.5</v>
      </c>
      <c r="Q27" s="41">
        <v>110</v>
      </c>
      <c r="R27" s="41">
        <v>110</v>
      </c>
      <c r="S27" s="41">
        <v>65.2</v>
      </c>
      <c r="T27" s="41">
        <v>125</v>
      </c>
      <c r="U27" s="41">
        <v>125</v>
      </c>
      <c r="V27" s="41">
        <v>125</v>
      </c>
      <c r="W27" s="41">
        <v>125</v>
      </c>
      <c r="X27" s="41">
        <v>125</v>
      </c>
      <c r="Y27" s="142">
        <v>65.2</v>
      </c>
      <c r="Z27" s="41">
        <v>125</v>
      </c>
      <c r="AA27" s="41">
        <v>125</v>
      </c>
      <c r="AB27" s="41">
        <v>125</v>
      </c>
      <c r="AC27" s="41">
        <v>125</v>
      </c>
      <c r="AD27" s="41">
        <v>125</v>
      </c>
      <c r="AE27" s="142">
        <v>65.2</v>
      </c>
      <c r="AF27" s="41">
        <v>92.6</v>
      </c>
      <c r="AG27" s="41">
        <v>92.6</v>
      </c>
      <c r="AH27" s="41">
        <v>97.5</v>
      </c>
      <c r="AI27" s="41">
        <v>110</v>
      </c>
      <c r="AJ27" s="41">
        <v>110</v>
      </c>
      <c r="AK27" s="142">
        <v>65.2</v>
      </c>
      <c r="AL27" s="41">
        <v>65.2</v>
      </c>
      <c r="AM27" s="41">
        <v>65.2</v>
      </c>
      <c r="AN27" s="41">
        <v>75.400000000000006</v>
      </c>
      <c r="AO27" s="142">
        <v>65.2</v>
      </c>
      <c r="AP27" s="40">
        <v>92.6</v>
      </c>
      <c r="AQ27" s="41">
        <v>92.6</v>
      </c>
      <c r="AR27" s="41">
        <v>92.6</v>
      </c>
      <c r="AS27" s="41">
        <v>92.6</v>
      </c>
      <c r="AT27" s="41">
        <v>92.6</v>
      </c>
      <c r="AU27" s="41">
        <v>92.6</v>
      </c>
      <c r="AV27" s="41">
        <v>92.6</v>
      </c>
      <c r="AW27" s="41">
        <v>92.6</v>
      </c>
      <c r="AX27" s="41">
        <v>92.6</v>
      </c>
      <c r="AY27" s="41">
        <v>92.6</v>
      </c>
      <c r="AZ27" s="41">
        <v>92.6</v>
      </c>
      <c r="BA27" s="41">
        <v>92.6</v>
      </c>
      <c r="BB27" s="41">
        <v>46.9</v>
      </c>
      <c r="BC27" s="41">
        <v>46.9</v>
      </c>
      <c r="BD27" s="41">
        <v>46.9</v>
      </c>
      <c r="BE27" s="41">
        <v>46.9</v>
      </c>
      <c r="BF27" s="41">
        <v>398</v>
      </c>
      <c r="BG27" s="142">
        <v>203</v>
      </c>
      <c r="BH27" s="142">
        <v>151</v>
      </c>
      <c r="BI27" s="142">
        <v>81</v>
      </c>
      <c r="BJ27" s="142">
        <v>46.9</v>
      </c>
      <c r="BK27" s="142">
        <v>65.2</v>
      </c>
      <c r="BL27" s="142">
        <v>65.2</v>
      </c>
      <c r="BM27" s="142">
        <v>398</v>
      </c>
      <c r="BN27" s="142">
        <v>203</v>
      </c>
      <c r="BO27" s="142">
        <v>151</v>
      </c>
      <c r="BP27" s="142">
        <v>81</v>
      </c>
      <c r="BQ27" s="142">
        <v>46.9</v>
      </c>
      <c r="BR27" s="142">
        <v>65.2</v>
      </c>
      <c r="BS27" s="142">
        <v>65.2</v>
      </c>
      <c r="BT27" s="142">
        <v>398</v>
      </c>
      <c r="BU27" s="142">
        <v>203</v>
      </c>
      <c r="BV27" s="142">
        <v>151</v>
      </c>
      <c r="BW27" s="142">
        <v>81</v>
      </c>
      <c r="BX27" s="142">
        <v>46.9</v>
      </c>
      <c r="BY27" s="142">
        <v>65.2</v>
      </c>
      <c r="BZ27" s="142">
        <v>65.2</v>
      </c>
      <c r="CA27" s="142">
        <v>398</v>
      </c>
      <c r="CB27" s="142">
        <v>203</v>
      </c>
      <c r="CC27" s="142">
        <v>151</v>
      </c>
      <c r="CD27" s="142">
        <v>81</v>
      </c>
      <c r="CE27" s="142">
        <v>46.9</v>
      </c>
      <c r="CF27" s="142">
        <v>65.2</v>
      </c>
      <c r="CG27" s="142">
        <v>65.2</v>
      </c>
      <c r="CH27" s="142">
        <v>398</v>
      </c>
      <c r="CI27" s="142">
        <v>203</v>
      </c>
      <c r="CJ27" s="142">
        <v>151</v>
      </c>
      <c r="CK27" s="142">
        <v>81</v>
      </c>
      <c r="CL27" s="142">
        <v>46.9</v>
      </c>
      <c r="CM27" s="142">
        <v>65.2</v>
      </c>
      <c r="CN27" s="142">
        <v>65.2</v>
      </c>
      <c r="CO27" s="142">
        <v>398</v>
      </c>
      <c r="CP27" s="142">
        <v>203</v>
      </c>
      <c r="CQ27" s="142">
        <v>151</v>
      </c>
      <c r="CR27" s="142">
        <v>81</v>
      </c>
      <c r="CS27" s="142">
        <v>46.9</v>
      </c>
      <c r="CT27" s="142">
        <v>65.2</v>
      </c>
      <c r="CU27" s="142">
        <v>65.2</v>
      </c>
      <c r="CV27" s="142">
        <v>398</v>
      </c>
      <c r="CW27" s="142">
        <v>203</v>
      </c>
      <c r="CX27" s="142">
        <v>151</v>
      </c>
      <c r="CY27" s="142">
        <v>81</v>
      </c>
      <c r="CZ27" s="142">
        <v>46.9</v>
      </c>
      <c r="DA27" s="142">
        <v>65.2</v>
      </c>
      <c r="DB27" s="142">
        <v>65.2</v>
      </c>
      <c r="DC27" s="142">
        <v>398</v>
      </c>
      <c r="DD27" s="142">
        <v>203</v>
      </c>
      <c r="DE27" s="142">
        <v>151</v>
      </c>
      <c r="DF27" s="142">
        <v>81</v>
      </c>
      <c r="DG27" s="142">
        <v>46.9</v>
      </c>
      <c r="DH27" s="142">
        <v>65.2</v>
      </c>
      <c r="DI27" s="142">
        <v>398</v>
      </c>
      <c r="DJ27" s="142">
        <v>398</v>
      </c>
      <c r="DK27" s="142">
        <v>203</v>
      </c>
      <c r="DL27" s="142">
        <v>151</v>
      </c>
      <c r="DM27" s="142">
        <v>81</v>
      </c>
      <c r="DN27" s="142">
        <v>46.9</v>
      </c>
      <c r="DO27" s="142">
        <v>65.2</v>
      </c>
      <c r="DP27" s="142">
        <v>65.2</v>
      </c>
      <c r="DQ27" s="41">
        <v>32.9</v>
      </c>
      <c r="DR27" s="41">
        <v>46.9</v>
      </c>
      <c r="DS27" s="41">
        <v>46.9</v>
      </c>
      <c r="DT27" s="41">
        <v>32.9</v>
      </c>
      <c r="DU27" s="41">
        <v>46.9</v>
      </c>
      <c r="DV27" s="41">
        <v>65.2</v>
      </c>
      <c r="DW27" s="41">
        <v>65.2</v>
      </c>
      <c r="DX27" s="41">
        <v>65.2</v>
      </c>
      <c r="DY27" s="41">
        <v>65.2</v>
      </c>
      <c r="DZ27" s="41">
        <v>32.9</v>
      </c>
      <c r="EA27" s="41">
        <v>65.2</v>
      </c>
      <c r="EB27" s="41">
        <v>65.2</v>
      </c>
      <c r="EC27" s="41">
        <v>75.400000000000006</v>
      </c>
      <c r="ED27" s="41">
        <v>75.400000000000006</v>
      </c>
      <c r="EE27" s="41">
        <v>75.400000000000006</v>
      </c>
      <c r="EF27" s="41">
        <v>32.9</v>
      </c>
      <c r="EG27" s="41">
        <v>65.2</v>
      </c>
      <c r="EH27" s="41">
        <v>65.2</v>
      </c>
      <c r="EI27" s="41">
        <v>75.400000000000006</v>
      </c>
      <c r="EJ27" s="41">
        <v>75.400000000000006</v>
      </c>
      <c r="EK27" s="41">
        <v>75.400000000000006</v>
      </c>
      <c r="EL27" s="41">
        <v>32.9</v>
      </c>
      <c r="EM27" s="41">
        <v>46.9</v>
      </c>
      <c r="EN27" s="41">
        <v>65.2</v>
      </c>
      <c r="EO27" s="41">
        <v>65.2</v>
      </c>
      <c r="EP27" s="41">
        <v>65.2</v>
      </c>
      <c r="EQ27" s="41">
        <v>65.2</v>
      </c>
      <c r="ER27" s="41">
        <v>32.9</v>
      </c>
      <c r="ES27" s="41">
        <v>32.9</v>
      </c>
      <c r="ET27" s="41">
        <v>46.9</v>
      </c>
      <c r="EU27" s="41">
        <v>46.9</v>
      </c>
      <c r="EV27" s="42">
        <v>32.9</v>
      </c>
      <c r="EW27" s="40">
        <v>92.6</v>
      </c>
      <c r="EX27" s="41">
        <v>92.6</v>
      </c>
      <c r="EY27" s="41">
        <v>92.6</v>
      </c>
      <c r="EZ27" s="41">
        <v>92.6</v>
      </c>
      <c r="FA27" s="41">
        <v>92.6</v>
      </c>
      <c r="FB27" s="41">
        <v>92.6</v>
      </c>
      <c r="FC27" s="41">
        <v>92.6</v>
      </c>
      <c r="FD27" s="41">
        <v>92.6</v>
      </c>
      <c r="FE27" s="41">
        <v>92.6</v>
      </c>
      <c r="FF27" s="41">
        <v>92.6</v>
      </c>
      <c r="FG27" s="41">
        <v>92.6</v>
      </c>
      <c r="FH27" s="41">
        <v>92.6</v>
      </c>
      <c r="FI27" s="41">
        <v>46.9</v>
      </c>
      <c r="FJ27" s="41">
        <v>46.9</v>
      </c>
      <c r="FK27" s="41">
        <v>46.9</v>
      </c>
      <c r="FL27" s="142">
        <v>46.9</v>
      </c>
      <c r="FM27" s="142">
        <v>166</v>
      </c>
      <c r="FN27" s="142">
        <v>125</v>
      </c>
      <c r="FO27" s="142">
        <v>92.6</v>
      </c>
      <c r="FP27" s="142">
        <v>46.9</v>
      </c>
      <c r="FQ27" s="142">
        <v>32.9</v>
      </c>
      <c r="FR27" s="142">
        <v>65.2</v>
      </c>
      <c r="FS27" s="142">
        <v>65.2</v>
      </c>
      <c r="FT27" s="142">
        <v>166</v>
      </c>
      <c r="FU27" s="142">
        <v>125</v>
      </c>
      <c r="FV27" s="142">
        <v>92.6</v>
      </c>
      <c r="FW27" s="142">
        <v>46.9</v>
      </c>
      <c r="FX27" s="142">
        <v>32.9</v>
      </c>
      <c r="FY27" s="142">
        <v>65.2</v>
      </c>
      <c r="FZ27" s="142">
        <v>65.2</v>
      </c>
      <c r="GA27" s="142">
        <v>166</v>
      </c>
      <c r="GB27" s="142">
        <v>125</v>
      </c>
      <c r="GC27" s="142">
        <v>92.6</v>
      </c>
      <c r="GD27" s="142">
        <v>46.9</v>
      </c>
      <c r="GE27" s="142">
        <v>32.9</v>
      </c>
      <c r="GF27" s="142">
        <v>65.2</v>
      </c>
      <c r="GG27" s="142">
        <v>65.2</v>
      </c>
      <c r="GH27" s="142">
        <v>166</v>
      </c>
      <c r="GI27" s="142">
        <v>125</v>
      </c>
      <c r="GJ27" s="142">
        <v>92.6</v>
      </c>
      <c r="GK27" s="142">
        <v>46.9</v>
      </c>
      <c r="GL27" s="142">
        <v>32.9</v>
      </c>
      <c r="GM27" s="142">
        <v>65.2</v>
      </c>
      <c r="GN27" s="142">
        <v>65.2</v>
      </c>
      <c r="GO27" s="142">
        <v>166</v>
      </c>
      <c r="GP27" s="142">
        <v>125</v>
      </c>
      <c r="GQ27" s="142">
        <v>92.6</v>
      </c>
      <c r="GR27" s="142">
        <v>46.9</v>
      </c>
      <c r="GS27" s="142">
        <v>32.9</v>
      </c>
      <c r="GT27" s="142">
        <v>65.2</v>
      </c>
      <c r="GU27" s="142">
        <v>65.2</v>
      </c>
      <c r="GV27" s="142">
        <v>166</v>
      </c>
      <c r="GW27" s="142">
        <v>125</v>
      </c>
      <c r="GX27" s="142">
        <v>92.6</v>
      </c>
      <c r="GY27" s="142">
        <v>46.9</v>
      </c>
      <c r="GZ27" s="142">
        <v>32.9</v>
      </c>
      <c r="HA27" s="142">
        <v>65.2</v>
      </c>
      <c r="HB27" s="142">
        <v>65.2</v>
      </c>
      <c r="HC27" s="142">
        <v>166</v>
      </c>
      <c r="HD27" s="142">
        <v>125</v>
      </c>
      <c r="HE27" s="142">
        <v>92.6</v>
      </c>
      <c r="HF27" s="142">
        <v>46.9</v>
      </c>
      <c r="HG27" s="142">
        <v>32.9</v>
      </c>
      <c r="HH27" s="142">
        <v>65.2</v>
      </c>
      <c r="HI27" s="142">
        <v>65.2</v>
      </c>
      <c r="HJ27" s="142">
        <v>166</v>
      </c>
      <c r="HK27" s="142">
        <v>125</v>
      </c>
      <c r="HL27" s="142">
        <v>92.6</v>
      </c>
      <c r="HM27" s="142">
        <v>46.9</v>
      </c>
      <c r="HN27" s="142">
        <v>32.9</v>
      </c>
      <c r="HO27" s="142">
        <v>65.2</v>
      </c>
      <c r="HP27" s="142">
        <v>65.2</v>
      </c>
      <c r="HQ27" s="142">
        <v>166</v>
      </c>
      <c r="HR27" s="142">
        <v>125</v>
      </c>
      <c r="HS27" s="142">
        <v>92.6</v>
      </c>
      <c r="HT27" s="142">
        <v>46.9</v>
      </c>
      <c r="HU27" s="142">
        <v>32.9</v>
      </c>
      <c r="HV27" s="142">
        <v>65.2</v>
      </c>
      <c r="HW27" s="142">
        <v>65.2</v>
      </c>
      <c r="HX27" s="40">
        <v>92.6</v>
      </c>
      <c r="HY27" s="41">
        <v>92.6</v>
      </c>
      <c r="HZ27" s="41">
        <v>92.6</v>
      </c>
      <c r="IA27" s="41">
        <v>92.6</v>
      </c>
      <c r="IB27" s="41">
        <v>92.6</v>
      </c>
      <c r="IC27" s="147">
        <v>92.6</v>
      </c>
      <c r="ID27" s="147">
        <v>92.6</v>
      </c>
      <c r="IE27" s="147">
        <v>92.6</v>
      </c>
      <c r="IF27" s="148">
        <v>92.6</v>
      </c>
      <c r="IG27" s="147">
        <v>92.6</v>
      </c>
      <c r="IH27" s="147">
        <v>92.6</v>
      </c>
      <c r="II27" s="147">
        <v>92.6</v>
      </c>
      <c r="IJ27" s="41">
        <v>46.9</v>
      </c>
      <c r="IK27" s="41">
        <v>46.9</v>
      </c>
      <c r="IL27" s="41">
        <v>46.9</v>
      </c>
      <c r="IM27" s="41">
        <v>46.9</v>
      </c>
      <c r="IN27" s="41">
        <v>92.6</v>
      </c>
      <c r="IO27" s="41">
        <v>92.6</v>
      </c>
      <c r="IP27" s="41">
        <v>92.6</v>
      </c>
      <c r="IQ27" s="41">
        <v>92.6</v>
      </c>
      <c r="IR27" s="41">
        <v>92.6</v>
      </c>
      <c r="IS27" s="41">
        <v>92.6</v>
      </c>
      <c r="IT27" s="42">
        <v>46.9</v>
      </c>
    </row>
    <row r="28" spans="1:254">
      <c r="A28" t="s">
        <v>68</v>
      </c>
      <c r="B28" s="40" t="s">
        <v>44</v>
      </c>
      <c r="C28" s="41" t="s">
        <v>44</v>
      </c>
      <c r="D28" s="41" t="s">
        <v>44</v>
      </c>
      <c r="E28" s="41" t="s">
        <v>44</v>
      </c>
      <c r="F28" s="40" t="s">
        <v>44</v>
      </c>
      <c r="G28" s="41" t="s">
        <v>44</v>
      </c>
      <c r="H28" s="41" t="s">
        <v>44</v>
      </c>
      <c r="I28" s="142" t="s">
        <v>44</v>
      </c>
      <c r="J28" s="41" t="s">
        <v>44</v>
      </c>
      <c r="K28" s="41" t="s">
        <v>44</v>
      </c>
      <c r="L28" s="41" t="s">
        <v>44</v>
      </c>
      <c r="M28" s="41" t="s">
        <v>44</v>
      </c>
      <c r="N28" s="41" t="s">
        <v>44</v>
      </c>
      <c r="O28" s="41" t="s">
        <v>44</v>
      </c>
      <c r="P28" s="41" t="s">
        <v>44</v>
      </c>
      <c r="Q28" s="41" t="s">
        <v>44</v>
      </c>
      <c r="R28" s="41" t="s">
        <v>44</v>
      </c>
      <c r="S28" s="41" t="s">
        <v>44</v>
      </c>
      <c r="T28" s="41" t="s">
        <v>44</v>
      </c>
      <c r="U28" s="41" t="s">
        <v>44</v>
      </c>
      <c r="V28" s="41" t="s">
        <v>44</v>
      </c>
      <c r="W28" s="41" t="s">
        <v>44</v>
      </c>
      <c r="X28" s="41" t="s">
        <v>44</v>
      </c>
      <c r="Y28" s="142" t="s">
        <v>44</v>
      </c>
      <c r="Z28" s="41" t="s">
        <v>44</v>
      </c>
      <c r="AA28" s="41" t="s">
        <v>44</v>
      </c>
      <c r="AB28" s="41" t="s">
        <v>44</v>
      </c>
      <c r="AC28" s="41" t="s">
        <v>44</v>
      </c>
      <c r="AD28" s="41" t="s">
        <v>44</v>
      </c>
      <c r="AE28" s="142" t="s">
        <v>44</v>
      </c>
      <c r="AF28" s="41" t="s">
        <v>44</v>
      </c>
      <c r="AG28" s="41" t="s">
        <v>44</v>
      </c>
      <c r="AH28" s="41" t="s">
        <v>44</v>
      </c>
      <c r="AI28" s="41" t="s">
        <v>44</v>
      </c>
      <c r="AJ28" s="41" t="s">
        <v>44</v>
      </c>
      <c r="AK28" s="142" t="s">
        <v>44</v>
      </c>
      <c r="AL28" s="41" t="s">
        <v>44</v>
      </c>
      <c r="AM28" s="41" t="s">
        <v>44</v>
      </c>
      <c r="AN28" s="41" t="s">
        <v>44</v>
      </c>
      <c r="AO28" s="142" t="s">
        <v>44</v>
      </c>
      <c r="AP28" s="40" t="s">
        <v>44</v>
      </c>
      <c r="AQ28" s="41" t="s">
        <v>44</v>
      </c>
      <c r="AR28" s="41" t="s">
        <v>44</v>
      </c>
      <c r="AS28" s="41" t="s">
        <v>44</v>
      </c>
      <c r="AT28" s="41" t="s">
        <v>44</v>
      </c>
      <c r="AU28" s="41" t="s">
        <v>44</v>
      </c>
      <c r="AV28" s="41" t="s">
        <v>44</v>
      </c>
      <c r="AW28" s="41" t="s">
        <v>44</v>
      </c>
      <c r="AX28" s="41" t="s">
        <v>44</v>
      </c>
      <c r="AY28" s="41" t="s">
        <v>44</v>
      </c>
      <c r="AZ28" s="41" t="s">
        <v>44</v>
      </c>
      <c r="BA28" s="41" t="s">
        <v>44</v>
      </c>
      <c r="BB28" s="41" t="s">
        <v>102</v>
      </c>
      <c r="BC28" s="41" t="s">
        <v>102</v>
      </c>
      <c r="BD28" s="41" t="s">
        <v>102</v>
      </c>
      <c r="BE28" s="41" t="s">
        <v>102</v>
      </c>
      <c r="BF28" s="142" t="s">
        <v>102</v>
      </c>
      <c r="BG28" s="142" t="s">
        <v>102</v>
      </c>
      <c r="BH28" s="142" t="s">
        <v>102</v>
      </c>
      <c r="BI28" s="142" t="s">
        <v>102</v>
      </c>
      <c r="BJ28" s="142" t="s">
        <v>102</v>
      </c>
      <c r="BK28" s="142" t="s">
        <v>102</v>
      </c>
      <c r="BL28" s="142" t="s">
        <v>102</v>
      </c>
      <c r="BM28" s="142" t="s">
        <v>102</v>
      </c>
      <c r="BN28" s="142" t="s">
        <v>102</v>
      </c>
      <c r="BO28" s="142" t="s">
        <v>102</v>
      </c>
      <c r="BP28" s="142" t="s">
        <v>102</v>
      </c>
      <c r="BQ28" s="142" t="s">
        <v>102</v>
      </c>
      <c r="BR28" s="142" t="s">
        <v>102</v>
      </c>
      <c r="BS28" s="142" t="s">
        <v>102</v>
      </c>
      <c r="BT28" s="142" t="s">
        <v>102</v>
      </c>
      <c r="BU28" s="142" t="s">
        <v>102</v>
      </c>
      <c r="BV28" s="142" t="s">
        <v>102</v>
      </c>
      <c r="BW28" s="142" t="s">
        <v>102</v>
      </c>
      <c r="BX28" s="142" t="s">
        <v>102</v>
      </c>
      <c r="BY28" s="142" t="s">
        <v>102</v>
      </c>
      <c r="BZ28" s="142" t="s">
        <v>102</v>
      </c>
      <c r="CA28" s="142" t="s">
        <v>102</v>
      </c>
      <c r="CB28" s="142" t="s">
        <v>102</v>
      </c>
      <c r="CC28" s="142" t="s">
        <v>102</v>
      </c>
      <c r="CD28" s="142" t="s">
        <v>102</v>
      </c>
      <c r="CE28" s="142" t="s">
        <v>102</v>
      </c>
      <c r="CF28" s="142" t="s">
        <v>102</v>
      </c>
      <c r="CG28" s="142" t="s">
        <v>102</v>
      </c>
      <c r="CH28" s="142" t="s">
        <v>102</v>
      </c>
      <c r="CI28" s="142" t="s">
        <v>102</v>
      </c>
      <c r="CJ28" s="142" t="s">
        <v>102</v>
      </c>
      <c r="CK28" s="142" t="s">
        <v>102</v>
      </c>
      <c r="CL28" s="142" t="s">
        <v>102</v>
      </c>
      <c r="CM28" s="142" t="s">
        <v>102</v>
      </c>
      <c r="CN28" s="142" t="s">
        <v>102</v>
      </c>
      <c r="CO28" s="142" t="s">
        <v>102</v>
      </c>
      <c r="CP28" s="142" t="s">
        <v>102</v>
      </c>
      <c r="CQ28" s="142" t="s">
        <v>102</v>
      </c>
      <c r="CR28" s="142" t="s">
        <v>102</v>
      </c>
      <c r="CS28" s="142" t="s">
        <v>102</v>
      </c>
      <c r="CT28" s="142" t="s">
        <v>102</v>
      </c>
      <c r="CU28" s="142" t="s">
        <v>102</v>
      </c>
      <c r="CV28" s="142" t="s">
        <v>102</v>
      </c>
      <c r="CW28" s="142" t="s">
        <v>102</v>
      </c>
      <c r="CX28" s="142" t="s">
        <v>102</v>
      </c>
      <c r="CY28" s="142" t="s">
        <v>102</v>
      </c>
      <c r="CZ28" s="142" t="s">
        <v>102</v>
      </c>
      <c r="DA28" s="142" t="s">
        <v>102</v>
      </c>
      <c r="DB28" s="142" t="s">
        <v>102</v>
      </c>
      <c r="DC28" s="142" t="s">
        <v>102</v>
      </c>
      <c r="DD28" s="142" t="s">
        <v>102</v>
      </c>
      <c r="DE28" s="142" t="s">
        <v>102</v>
      </c>
      <c r="DF28" s="142" t="s">
        <v>102</v>
      </c>
      <c r="DG28" s="142" t="s">
        <v>102</v>
      </c>
      <c r="DH28" s="142" t="s">
        <v>102</v>
      </c>
      <c r="DI28" s="142" t="s">
        <v>102</v>
      </c>
      <c r="DJ28" s="142" t="s">
        <v>102</v>
      </c>
      <c r="DK28" s="142" t="s">
        <v>102</v>
      </c>
      <c r="DL28" s="142" t="s">
        <v>102</v>
      </c>
      <c r="DM28" s="142" t="s">
        <v>102</v>
      </c>
      <c r="DN28" s="142" t="s">
        <v>102</v>
      </c>
      <c r="DO28" s="142" t="s">
        <v>102</v>
      </c>
      <c r="DP28" s="142" t="s">
        <v>102</v>
      </c>
      <c r="DQ28" s="41" t="s">
        <v>102</v>
      </c>
      <c r="DR28" s="41" t="s">
        <v>102</v>
      </c>
      <c r="DS28" s="41" t="s">
        <v>102</v>
      </c>
      <c r="DT28" s="41" t="s">
        <v>102</v>
      </c>
      <c r="DU28" s="41" t="s">
        <v>102</v>
      </c>
      <c r="DV28" s="41" t="s">
        <v>102</v>
      </c>
      <c r="DW28" s="41" t="s">
        <v>102</v>
      </c>
      <c r="DX28" s="41" t="s">
        <v>102</v>
      </c>
      <c r="DY28" s="41" t="s">
        <v>102</v>
      </c>
      <c r="DZ28" s="41" t="s">
        <v>102</v>
      </c>
      <c r="EA28" s="41" t="s">
        <v>102</v>
      </c>
      <c r="EB28" s="41" t="s">
        <v>102</v>
      </c>
      <c r="EC28" s="41" t="s">
        <v>102</v>
      </c>
      <c r="ED28" s="41" t="s">
        <v>102</v>
      </c>
      <c r="EE28" s="41" t="s">
        <v>102</v>
      </c>
      <c r="EF28" s="41" t="s">
        <v>102</v>
      </c>
      <c r="EG28" s="41" t="s">
        <v>102</v>
      </c>
      <c r="EH28" s="41" t="s">
        <v>102</v>
      </c>
      <c r="EI28" s="41" t="s">
        <v>102</v>
      </c>
      <c r="EJ28" s="41" t="s">
        <v>102</v>
      </c>
      <c r="EK28" s="41" t="s">
        <v>102</v>
      </c>
      <c r="EL28" s="41" t="s">
        <v>102</v>
      </c>
      <c r="EM28" s="41" t="s">
        <v>102</v>
      </c>
      <c r="EN28" s="41" t="s">
        <v>102</v>
      </c>
      <c r="EO28" s="41" t="s">
        <v>102</v>
      </c>
      <c r="EP28" s="41" t="s">
        <v>102</v>
      </c>
      <c r="EQ28" s="41" t="s">
        <v>102</v>
      </c>
      <c r="ER28" s="41" t="s">
        <v>102</v>
      </c>
      <c r="ES28" s="41" t="s">
        <v>102</v>
      </c>
      <c r="ET28" s="41" t="s">
        <v>102</v>
      </c>
      <c r="EU28" s="41" t="s">
        <v>102</v>
      </c>
      <c r="EV28" s="42" t="s">
        <v>102</v>
      </c>
      <c r="EW28" s="40" t="s">
        <v>44</v>
      </c>
      <c r="EX28" s="41" t="s">
        <v>44</v>
      </c>
      <c r="EY28" s="41" t="s">
        <v>44</v>
      </c>
      <c r="EZ28" s="41" t="s">
        <v>44</v>
      </c>
      <c r="FA28" s="41" t="s">
        <v>44</v>
      </c>
      <c r="FB28" s="41" t="s">
        <v>44</v>
      </c>
      <c r="FC28" s="41" t="s">
        <v>44</v>
      </c>
      <c r="FD28" s="41" t="s">
        <v>44</v>
      </c>
      <c r="FE28" s="41" t="s">
        <v>44</v>
      </c>
      <c r="FF28" s="41" t="s">
        <v>44</v>
      </c>
      <c r="FG28" s="41" t="s">
        <v>44</v>
      </c>
      <c r="FH28" s="41" t="s">
        <v>44</v>
      </c>
      <c r="FI28" s="41" t="s">
        <v>102</v>
      </c>
      <c r="FJ28" s="41" t="s">
        <v>102</v>
      </c>
      <c r="FK28" s="41" t="s">
        <v>102</v>
      </c>
      <c r="FL28" s="142" t="s">
        <v>102</v>
      </c>
      <c r="FM28" s="142" t="s">
        <v>102</v>
      </c>
      <c r="FN28" s="142" t="s">
        <v>102</v>
      </c>
      <c r="FO28" s="142" t="s">
        <v>102</v>
      </c>
      <c r="FP28" s="142" t="s">
        <v>102</v>
      </c>
      <c r="FQ28" s="142" t="s">
        <v>102</v>
      </c>
      <c r="FR28" s="142" t="s">
        <v>102</v>
      </c>
      <c r="FS28" s="142" t="s">
        <v>102</v>
      </c>
      <c r="FT28" s="142" t="s">
        <v>102</v>
      </c>
      <c r="FU28" s="142" t="s">
        <v>102</v>
      </c>
      <c r="FV28" s="142" t="s">
        <v>102</v>
      </c>
      <c r="FW28" s="142" t="s">
        <v>102</v>
      </c>
      <c r="FX28" s="142" t="s">
        <v>102</v>
      </c>
      <c r="FY28" s="142" t="s">
        <v>102</v>
      </c>
      <c r="FZ28" s="142" t="s">
        <v>102</v>
      </c>
      <c r="GA28" s="142" t="s">
        <v>102</v>
      </c>
      <c r="GB28" s="142" t="s">
        <v>102</v>
      </c>
      <c r="GC28" s="142" t="s">
        <v>102</v>
      </c>
      <c r="GD28" s="142" t="s">
        <v>102</v>
      </c>
      <c r="GE28" s="142" t="s">
        <v>102</v>
      </c>
      <c r="GF28" s="142" t="s">
        <v>102</v>
      </c>
      <c r="GG28" s="142" t="s">
        <v>102</v>
      </c>
      <c r="GH28" s="142" t="s">
        <v>102</v>
      </c>
      <c r="GI28" s="142" t="s">
        <v>102</v>
      </c>
      <c r="GJ28" s="142" t="s">
        <v>102</v>
      </c>
      <c r="GK28" s="142" t="s">
        <v>102</v>
      </c>
      <c r="GL28" s="142" t="s">
        <v>102</v>
      </c>
      <c r="GM28" s="142" t="s">
        <v>102</v>
      </c>
      <c r="GN28" s="142" t="s">
        <v>102</v>
      </c>
      <c r="GO28" s="142" t="s">
        <v>102</v>
      </c>
      <c r="GP28" s="142" t="s">
        <v>102</v>
      </c>
      <c r="GQ28" s="142" t="s">
        <v>102</v>
      </c>
      <c r="GR28" s="142" t="s">
        <v>102</v>
      </c>
      <c r="GS28" s="142" t="s">
        <v>102</v>
      </c>
      <c r="GT28" s="142" t="s">
        <v>102</v>
      </c>
      <c r="GU28" s="142" t="s">
        <v>102</v>
      </c>
      <c r="GV28" s="142" t="s">
        <v>102</v>
      </c>
      <c r="GW28" s="142" t="s">
        <v>102</v>
      </c>
      <c r="GX28" s="142" t="s">
        <v>102</v>
      </c>
      <c r="GY28" s="142" t="s">
        <v>102</v>
      </c>
      <c r="GZ28" s="142" t="s">
        <v>102</v>
      </c>
      <c r="HA28" s="142" t="s">
        <v>102</v>
      </c>
      <c r="HB28" s="142" t="s">
        <v>102</v>
      </c>
      <c r="HC28" s="142" t="s">
        <v>102</v>
      </c>
      <c r="HD28" s="142" t="s">
        <v>102</v>
      </c>
      <c r="HE28" s="142" t="s">
        <v>102</v>
      </c>
      <c r="HF28" s="142" t="s">
        <v>102</v>
      </c>
      <c r="HG28" s="142" t="s">
        <v>102</v>
      </c>
      <c r="HH28" s="142" t="s">
        <v>102</v>
      </c>
      <c r="HI28" s="142" t="s">
        <v>102</v>
      </c>
      <c r="HJ28" s="142" t="s">
        <v>102</v>
      </c>
      <c r="HK28" s="142" t="s">
        <v>102</v>
      </c>
      <c r="HL28" s="142" t="s">
        <v>102</v>
      </c>
      <c r="HM28" s="142" t="s">
        <v>102</v>
      </c>
      <c r="HN28" s="142" t="s">
        <v>102</v>
      </c>
      <c r="HO28" s="142" t="s">
        <v>102</v>
      </c>
      <c r="HP28" s="142" t="s">
        <v>102</v>
      </c>
      <c r="HQ28" s="142" t="s">
        <v>102</v>
      </c>
      <c r="HR28" s="142" t="s">
        <v>102</v>
      </c>
      <c r="HS28" s="142" t="s">
        <v>102</v>
      </c>
      <c r="HT28" s="142" t="s">
        <v>102</v>
      </c>
      <c r="HU28" s="142" t="s">
        <v>102</v>
      </c>
      <c r="HV28" s="142" t="s">
        <v>102</v>
      </c>
      <c r="HW28" s="142" t="s">
        <v>102</v>
      </c>
      <c r="HX28" s="40" t="s">
        <v>44</v>
      </c>
      <c r="HY28" s="41" t="s">
        <v>44</v>
      </c>
      <c r="HZ28" s="41" t="s">
        <v>44</v>
      </c>
      <c r="IA28" s="41" t="s">
        <v>44</v>
      </c>
      <c r="IB28" s="41" t="s">
        <v>44</v>
      </c>
      <c r="IC28" s="147" t="s">
        <v>44</v>
      </c>
      <c r="ID28" s="147" t="s">
        <v>44</v>
      </c>
      <c r="IE28" s="147" t="s">
        <v>44</v>
      </c>
      <c r="IF28" s="148" t="s">
        <v>44</v>
      </c>
      <c r="IG28" s="147" t="s">
        <v>44</v>
      </c>
      <c r="IH28" s="147" t="s">
        <v>44</v>
      </c>
      <c r="II28" s="147" t="s">
        <v>44</v>
      </c>
      <c r="IJ28" s="41" t="s">
        <v>102</v>
      </c>
      <c r="IK28" s="41" t="s">
        <v>102</v>
      </c>
      <c r="IL28" s="41" t="s">
        <v>102</v>
      </c>
      <c r="IM28" s="41" t="s">
        <v>102</v>
      </c>
      <c r="IN28" s="41" t="s">
        <v>44</v>
      </c>
      <c r="IO28" s="41" t="s">
        <v>44</v>
      </c>
      <c r="IP28" s="41" t="s">
        <v>44</v>
      </c>
      <c r="IQ28" s="41" t="s">
        <v>44</v>
      </c>
      <c r="IR28" s="41" t="s">
        <v>44</v>
      </c>
      <c r="IS28" s="41" t="s">
        <v>44</v>
      </c>
      <c r="IT28" s="42" t="s">
        <v>102</v>
      </c>
    </row>
    <row r="29" spans="1:254">
      <c r="B29" s="40"/>
      <c r="C29" s="41"/>
      <c r="D29" s="41"/>
      <c r="E29" s="41"/>
      <c r="F29" s="40"/>
      <c r="G29" s="41"/>
      <c r="H29" s="41"/>
      <c r="I29" s="142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42"/>
      <c r="Z29" s="41"/>
      <c r="AA29" s="41"/>
      <c r="AB29" s="41"/>
      <c r="AC29" s="41"/>
      <c r="AD29" s="41"/>
      <c r="AE29" s="142"/>
      <c r="AF29" s="41"/>
      <c r="AG29" s="41"/>
      <c r="AH29" s="41"/>
      <c r="AI29" s="41"/>
      <c r="AJ29" s="41"/>
      <c r="AK29" s="142"/>
      <c r="AL29" s="41"/>
      <c r="AM29" s="41"/>
      <c r="AN29" s="41"/>
      <c r="AO29" s="142"/>
      <c r="AP29" s="40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2"/>
      <c r="EW29" s="40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40"/>
      <c r="HY29" s="41"/>
      <c r="HZ29" s="41"/>
      <c r="IA29" s="41"/>
      <c r="IB29" s="41"/>
      <c r="IC29" s="147"/>
      <c r="ID29" s="147"/>
      <c r="IE29" s="147"/>
      <c r="IF29" s="148"/>
      <c r="IG29" s="147"/>
      <c r="IH29" s="147"/>
      <c r="II29" s="147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2"/>
    </row>
    <row r="30" spans="1:254">
      <c r="A30" t="s">
        <v>70</v>
      </c>
      <c r="B30" s="33">
        <v>22</v>
      </c>
      <c r="C30" s="164">
        <v>22</v>
      </c>
      <c r="D30" s="164">
        <v>22</v>
      </c>
      <c r="E30" s="164">
        <v>22</v>
      </c>
      <c r="F30" s="40">
        <v>44</v>
      </c>
      <c r="G30" s="41">
        <v>35</v>
      </c>
      <c r="H30" s="41">
        <v>35</v>
      </c>
      <c r="I30" s="142">
        <v>35</v>
      </c>
      <c r="J30" s="41">
        <v>26</v>
      </c>
      <c r="K30" s="41">
        <v>35</v>
      </c>
      <c r="L30" s="41">
        <v>35</v>
      </c>
      <c r="M30" s="41">
        <v>26</v>
      </c>
      <c r="N30" s="41">
        <v>26</v>
      </c>
      <c r="O30" s="41">
        <v>40</v>
      </c>
      <c r="P30" s="41">
        <v>44</v>
      </c>
      <c r="Q30" s="41">
        <v>44</v>
      </c>
      <c r="R30" s="142">
        <v>44</v>
      </c>
      <c r="S30" s="142">
        <v>26</v>
      </c>
      <c r="T30" s="41">
        <v>55</v>
      </c>
      <c r="U30" s="41">
        <v>48</v>
      </c>
      <c r="V30" s="142">
        <v>48</v>
      </c>
      <c r="W30" s="142">
        <v>48</v>
      </c>
      <c r="X30" s="41">
        <v>50</v>
      </c>
      <c r="Y30" s="142">
        <v>26</v>
      </c>
      <c r="Z30" s="142">
        <v>55</v>
      </c>
      <c r="AA30" s="142">
        <v>48</v>
      </c>
      <c r="AB30" s="142">
        <v>48</v>
      </c>
      <c r="AC30" s="142">
        <v>48</v>
      </c>
      <c r="AD30" s="142">
        <v>50</v>
      </c>
      <c r="AE30" s="142">
        <v>26</v>
      </c>
      <c r="AF30" s="142">
        <v>26</v>
      </c>
      <c r="AG30" s="142">
        <v>40</v>
      </c>
      <c r="AH30" s="142">
        <v>44</v>
      </c>
      <c r="AI30" s="142">
        <v>44</v>
      </c>
      <c r="AJ30" s="142">
        <v>44</v>
      </c>
      <c r="AK30" s="142">
        <v>26</v>
      </c>
      <c r="AL30" s="142">
        <v>26</v>
      </c>
      <c r="AM30" s="142">
        <v>35</v>
      </c>
      <c r="AN30" s="142">
        <v>35</v>
      </c>
      <c r="AO30" s="142">
        <v>26</v>
      </c>
      <c r="AP30" s="40">
        <v>44</v>
      </c>
      <c r="AQ30" s="41">
        <v>35</v>
      </c>
      <c r="AR30" s="41">
        <v>35</v>
      </c>
      <c r="AS30" s="41">
        <v>35</v>
      </c>
      <c r="AT30" s="41">
        <v>35</v>
      </c>
      <c r="AU30" s="41">
        <v>35</v>
      </c>
      <c r="AV30" s="41">
        <v>35</v>
      </c>
      <c r="AW30" s="41">
        <v>35</v>
      </c>
      <c r="AX30" s="41">
        <v>35</v>
      </c>
      <c r="AY30" s="41">
        <v>35</v>
      </c>
      <c r="AZ30" s="41">
        <v>35</v>
      </c>
      <c r="BA30" s="41">
        <v>35</v>
      </c>
      <c r="BB30" s="41">
        <v>19</v>
      </c>
      <c r="BC30" s="41">
        <v>19</v>
      </c>
      <c r="BD30" s="41">
        <v>19</v>
      </c>
      <c r="BE30" s="41">
        <v>19</v>
      </c>
      <c r="BF30" s="142">
        <v>48</v>
      </c>
      <c r="BG30" s="142">
        <v>44</v>
      </c>
      <c r="BH30" s="142">
        <v>35</v>
      </c>
      <c r="BI30" s="142">
        <v>22</v>
      </c>
      <c r="BJ30" s="142">
        <v>14</v>
      </c>
      <c r="BK30" s="142">
        <v>10</v>
      </c>
      <c r="BL30" s="142">
        <v>10</v>
      </c>
      <c r="BM30" s="142">
        <v>48</v>
      </c>
      <c r="BN30" s="142">
        <v>44</v>
      </c>
      <c r="BO30" s="142">
        <v>35</v>
      </c>
      <c r="BP30" s="142">
        <v>22</v>
      </c>
      <c r="BQ30" s="142">
        <v>14</v>
      </c>
      <c r="BR30" s="142">
        <v>10</v>
      </c>
      <c r="BS30" s="142">
        <v>10</v>
      </c>
      <c r="BT30" s="142">
        <v>48</v>
      </c>
      <c r="BU30" s="142">
        <v>44</v>
      </c>
      <c r="BV30" s="142">
        <v>35</v>
      </c>
      <c r="BW30" s="142">
        <v>22</v>
      </c>
      <c r="BX30" s="142">
        <v>14</v>
      </c>
      <c r="BY30" s="142">
        <v>10</v>
      </c>
      <c r="BZ30" s="142">
        <v>10</v>
      </c>
      <c r="CA30" s="142">
        <v>48</v>
      </c>
      <c r="CB30" s="142">
        <v>44</v>
      </c>
      <c r="CC30" s="142">
        <v>35</v>
      </c>
      <c r="CD30" s="142">
        <v>22</v>
      </c>
      <c r="CE30" s="142">
        <v>14</v>
      </c>
      <c r="CF30" s="142">
        <v>10</v>
      </c>
      <c r="CG30" s="142">
        <v>10</v>
      </c>
      <c r="CH30" s="142">
        <v>48</v>
      </c>
      <c r="CI30" s="142">
        <v>44</v>
      </c>
      <c r="CJ30" s="142">
        <v>35</v>
      </c>
      <c r="CK30" s="142">
        <v>22</v>
      </c>
      <c r="CL30" s="142">
        <v>14</v>
      </c>
      <c r="CM30" s="142">
        <v>10</v>
      </c>
      <c r="CN30" s="142">
        <v>10</v>
      </c>
      <c r="CO30" s="142">
        <v>48</v>
      </c>
      <c r="CP30" s="142">
        <v>44</v>
      </c>
      <c r="CQ30" s="142">
        <v>35</v>
      </c>
      <c r="CR30" s="142">
        <v>22</v>
      </c>
      <c r="CS30" s="142">
        <v>14</v>
      </c>
      <c r="CT30" s="142">
        <v>10</v>
      </c>
      <c r="CU30" s="142">
        <v>10</v>
      </c>
      <c r="CV30" s="142">
        <v>48</v>
      </c>
      <c r="CW30" s="142">
        <v>44</v>
      </c>
      <c r="CX30" s="142">
        <v>35</v>
      </c>
      <c r="CY30" s="142">
        <v>22</v>
      </c>
      <c r="CZ30" s="142">
        <v>14</v>
      </c>
      <c r="DA30" s="142">
        <v>10</v>
      </c>
      <c r="DB30" s="142">
        <v>10</v>
      </c>
      <c r="DC30" s="142">
        <v>48</v>
      </c>
      <c r="DD30" s="142">
        <v>44</v>
      </c>
      <c r="DE30" s="142">
        <v>35</v>
      </c>
      <c r="DF30" s="142">
        <v>22</v>
      </c>
      <c r="DG30" s="142">
        <v>14</v>
      </c>
      <c r="DH30" s="142">
        <v>10</v>
      </c>
      <c r="DI30" s="142">
        <v>10</v>
      </c>
      <c r="DJ30" s="142">
        <v>48</v>
      </c>
      <c r="DK30" s="142">
        <v>44</v>
      </c>
      <c r="DL30" s="142">
        <v>35</v>
      </c>
      <c r="DM30" s="142">
        <v>22</v>
      </c>
      <c r="DN30" s="142">
        <v>14</v>
      </c>
      <c r="DO30" s="142">
        <v>10</v>
      </c>
      <c r="DP30" s="142">
        <v>10</v>
      </c>
      <c r="DQ30" s="41">
        <v>16</v>
      </c>
      <c r="DR30" s="41">
        <v>19</v>
      </c>
      <c r="DS30" s="41">
        <v>22</v>
      </c>
      <c r="DT30" s="41">
        <v>14</v>
      </c>
      <c r="DU30" s="41">
        <v>22</v>
      </c>
      <c r="DV30" s="41">
        <v>26</v>
      </c>
      <c r="DW30" s="41">
        <v>26</v>
      </c>
      <c r="DX30" s="41">
        <v>26</v>
      </c>
      <c r="DY30" s="41">
        <v>26</v>
      </c>
      <c r="DZ30" s="41">
        <v>14</v>
      </c>
      <c r="EA30" s="41">
        <v>31</v>
      </c>
      <c r="EB30" s="41">
        <v>31</v>
      </c>
      <c r="EC30" s="41">
        <v>31</v>
      </c>
      <c r="ED30" s="41">
        <v>31</v>
      </c>
      <c r="EE30" s="41">
        <v>31</v>
      </c>
      <c r="EF30" s="41">
        <v>14</v>
      </c>
      <c r="EG30" s="41">
        <v>31</v>
      </c>
      <c r="EH30" s="41">
        <v>31</v>
      </c>
      <c r="EI30" s="41">
        <v>31</v>
      </c>
      <c r="EJ30" s="41">
        <v>31</v>
      </c>
      <c r="EK30" s="41">
        <v>31</v>
      </c>
      <c r="EL30" s="41">
        <v>14</v>
      </c>
      <c r="EM30" s="41">
        <v>22</v>
      </c>
      <c r="EN30" s="41">
        <v>26</v>
      </c>
      <c r="EO30" s="41">
        <v>26</v>
      </c>
      <c r="EP30" s="41">
        <v>26</v>
      </c>
      <c r="EQ30" s="41">
        <v>26</v>
      </c>
      <c r="ER30" s="41">
        <v>14</v>
      </c>
      <c r="ES30" s="41">
        <v>16</v>
      </c>
      <c r="ET30" s="41">
        <v>19</v>
      </c>
      <c r="EU30" s="41">
        <v>22</v>
      </c>
      <c r="EV30" s="42">
        <v>14</v>
      </c>
      <c r="EW30" s="40">
        <v>44</v>
      </c>
      <c r="EX30" s="41">
        <v>35</v>
      </c>
      <c r="EY30" s="41">
        <v>35</v>
      </c>
      <c r="EZ30" s="41">
        <v>35</v>
      </c>
      <c r="FA30" s="41">
        <v>35</v>
      </c>
      <c r="FB30" s="41">
        <v>35</v>
      </c>
      <c r="FC30" s="41">
        <v>35</v>
      </c>
      <c r="FD30" s="41">
        <v>35</v>
      </c>
      <c r="FE30" s="41">
        <v>35</v>
      </c>
      <c r="FF30" s="41">
        <v>35</v>
      </c>
      <c r="FG30" s="41">
        <v>35</v>
      </c>
      <c r="FH30" s="41">
        <v>35</v>
      </c>
      <c r="FI30" s="41">
        <v>19</v>
      </c>
      <c r="FJ30" s="41">
        <v>19</v>
      </c>
      <c r="FK30" s="41">
        <v>19</v>
      </c>
      <c r="FL30" s="142">
        <v>19</v>
      </c>
      <c r="FM30" s="142">
        <v>55</v>
      </c>
      <c r="FN30" s="142">
        <v>40</v>
      </c>
      <c r="FO30" s="142">
        <v>35</v>
      </c>
      <c r="FP30" s="142">
        <v>22</v>
      </c>
      <c r="FQ30" s="142">
        <v>14</v>
      </c>
      <c r="FR30" s="142">
        <v>10</v>
      </c>
      <c r="FS30" s="142">
        <v>10</v>
      </c>
      <c r="FT30" s="142">
        <v>55</v>
      </c>
      <c r="FU30" s="142">
        <v>40</v>
      </c>
      <c r="FV30" s="142">
        <v>35</v>
      </c>
      <c r="FW30" s="142">
        <v>22</v>
      </c>
      <c r="FX30" s="142">
        <v>14</v>
      </c>
      <c r="FY30" s="142">
        <v>10</v>
      </c>
      <c r="FZ30" s="142">
        <v>10</v>
      </c>
      <c r="GA30" s="142">
        <v>55</v>
      </c>
      <c r="GB30" s="142">
        <v>40</v>
      </c>
      <c r="GC30" s="142">
        <v>35</v>
      </c>
      <c r="GD30" s="142">
        <v>22</v>
      </c>
      <c r="GE30" s="142">
        <v>14</v>
      </c>
      <c r="GF30" s="142">
        <v>10</v>
      </c>
      <c r="GG30" s="142">
        <v>10</v>
      </c>
      <c r="GH30" s="142">
        <v>55</v>
      </c>
      <c r="GI30" s="142">
        <v>40</v>
      </c>
      <c r="GJ30" s="142">
        <v>35</v>
      </c>
      <c r="GK30" s="142">
        <v>22</v>
      </c>
      <c r="GL30" s="142">
        <v>14</v>
      </c>
      <c r="GM30" s="142">
        <v>10</v>
      </c>
      <c r="GN30" s="142">
        <v>10</v>
      </c>
      <c r="GO30" s="142">
        <v>55</v>
      </c>
      <c r="GP30" s="142">
        <v>40</v>
      </c>
      <c r="GQ30" s="142">
        <v>35</v>
      </c>
      <c r="GR30" s="142">
        <v>22</v>
      </c>
      <c r="GS30" s="142">
        <v>14</v>
      </c>
      <c r="GT30" s="142">
        <v>10</v>
      </c>
      <c r="GU30" s="142">
        <v>10</v>
      </c>
      <c r="GV30" s="142">
        <v>55</v>
      </c>
      <c r="GW30" s="142">
        <v>40</v>
      </c>
      <c r="GX30" s="142">
        <v>35</v>
      </c>
      <c r="GY30" s="142">
        <v>22</v>
      </c>
      <c r="GZ30" s="142">
        <v>14</v>
      </c>
      <c r="HA30" s="142">
        <v>10</v>
      </c>
      <c r="HB30" s="142">
        <v>10</v>
      </c>
      <c r="HC30" s="142">
        <v>55</v>
      </c>
      <c r="HD30" s="142">
        <v>40</v>
      </c>
      <c r="HE30" s="142">
        <v>35</v>
      </c>
      <c r="HF30" s="142">
        <v>22</v>
      </c>
      <c r="HG30" s="142">
        <v>14</v>
      </c>
      <c r="HH30" s="142">
        <v>10</v>
      </c>
      <c r="HI30" s="142">
        <v>10</v>
      </c>
      <c r="HJ30" s="142">
        <v>55</v>
      </c>
      <c r="HK30" s="142">
        <v>40</v>
      </c>
      <c r="HL30" s="142">
        <v>35</v>
      </c>
      <c r="HM30" s="142">
        <v>22</v>
      </c>
      <c r="HN30" s="142">
        <v>14</v>
      </c>
      <c r="HO30" s="142">
        <v>10</v>
      </c>
      <c r="HP30" s="142">
        <v>10</v>
      </c>
      <c r="HQ30" s="142">
        <v>55</v>
      </c>
      <c r="HR30" s="142">
        <v>40</v>
      </c>
      <c r="HS30" s="142">
        <v>35</v>
      </c>
      <c r="HT30" s="142">
        <v>22</v>
      </c>
      <c r="HU30" s="142">
        <v>14</v>
      </c>
      <c r="HV30" s="142">
        <v>10</v>
      </c>
      <c r="HW30" s="142">
        <v>10</v>
      </c>
      <c r="HX30" s="40">
        <v>44</v>
      </c>
      <c r="HY30" s="41">
        <v>35</v>
      </c>
      <c r="HZ30" s="41">
        <v>35</v>
      </c>
      <c r="IA30" s="41">
        <v>35</v>
      </c>
      <c r="IB30" s="41">
        <v>35</v>
      </c>
      <c r="IC30" s="147">
        <v>35</v>
      </c>
      <c r="ID30" s="147">
        <v>35</v>
      </c>
      <c r="IE30" s="147">
        <v>35</v>
      </c>
      <c r="IF30" s="148">
        <v>35</v>
      </c>
      <c r="IG30" s="147">
        <v>35</v>
      </c>
      <c r="IH30" s="147">
        <v>35</v>
      </c>
      <c r="II30" s="147">
        <v>35</v>
      </c>
      <c r="IJ30" s="41">
        <v>19</v>
      </c>
      <c r="IK30" s="41">
        <v>19</v>
      </c>
      <c r="IL30" s="41">
        <v>19</v>
      </c>
      <c r="IM30" s="41">
        <v>19</v>
      </c>
      <c r="IN30" s="41">
        <v>35</v>
      </c>
      <c r="IO30" s="41">
        <v>35</v>
      </c>
      <c r="IP30" s="41">
        <v>35</v>
      </c>
      <c r="IQ30" s="41">
        <v>35</v>
      </c>
      <c r="IR30" s="41">
        <v>35</v>
      </c>
      <c r="IS30" s="41">
        <v>35</v>
      </c>
      <c r="IT30" s="42">
        <v>14</v>
      </c>
    </row>
    <row r="31" spans="1:254">
      <c r="A31" t="s">
        <v>61</v>
      </c>
      <c r="B31" s="33">
        <f t="shared" ref="B31:E31" si="182">B21+B30</f>
        <v>459.50000000000006</v>
      </c>
      <c r="C31" s="164">
        <f t="shared" si="182"/>
        <v>459.50000000000006</v>
      </c>
      <c r="D31" s="164">
        <f>D21+D30</f>
        <v>459.50000000000006</v>
      </c>
      <c r="E31" s="164">
        <f t="shared" si="182"/>
        <v>459.50000000000006</v>
      </c>
      <c r="F31" s="40">
        <f>F21+F30</f>
        <v>293.99999999999977</v>
      </c>
      <c r="G31" s="41">
        <f>G21+G30</f>
        <v>284.99999999999977</v>
      </c>
      <c r="H31" s="41">
        <f>H21+H30</f>
        <v>284.99999999999977</v>
      </c>
      <c r="I31" s="142">
        <f>I21+I30</f>
        <v>284.99999999999977</v>
      </c>
      <c r="J31" s="41">
        <f t="shared" ref="J31:L31" si="183">J21+J30</f>
        <v>338.50000000000028</v>
      </c>
      <c r="K31" s="41">
        <f t="shared" si="183"/>
        <v>347.5</v>
      </c>
      <c r="L31" s="41">
        <f t="shared" si="183"/>
        <v>347.5</v>
      </c>
      <c r="M31" s="41">
        <f t="shared" ref="M31:Q31" si="184">M21+M30</f>
        <v>338.5</v>
      </c>
      <c r="N31" s="41">
        <f t="shared" si="184"/>
        <v>338.50000000000028</v>
      </c>
      <c r="O31" s="41">
        <f t="shared" si="184"/>
        <v>352.50000000000028</v>
      </c>
      <c r="P31" s="41">
        <f t="shared" si="184"/>
        <v>356.50000000000028</v>
      </c>
      <c r="Q31" s="41">
        <f t="shared" si="184"/>
        <v>356.50000000000028</v>
      </c>
      <c r="R31" s="142">
        <f t="shared" ref="R31:S31" si="185">R21+R30</f>
        <v>356.50000000000028</v>
      </c>
      <c r="S31" s="142">
        <f t="shared" si="185"/>
        <v>338.50000000000028</v>
      </c>
      <c r="T31" s="41">
        <f t="shared" ref="T31:Y31" si="186">T21+T30</f>
        <v>367.50000000000028</v>
      </c>
      <c r="U31" s="41">
        <f t="shared" si="186"/>
        <v>360.50000000000028</v>
      </c>
      <c r="V31" s="142">
        <f t="shared" ref="V31:W31" si="187">V21+V30</f>
        <v>360.50000000000028</v>
      </c>
      <c r="W31" s="142">
        <f t="shared" si="187"/>
        <v>360.50000000000028</v>
      </c>
      <c r="X31" s="41">
        <f t="shared" si="186"/>
        <v>362.50000000000028</v>
      </c>
      <c r="Y31" s="142">
        <f t="shared" si="186"/>
        <v>338.50000000000028</v>
      </c>
      <c r="Z31" s="142">
        <f t="shared" ref="Z31:AD31" si="188">Z21+Z30</f>
        <v>367.50000000000028</v>
      </c>
      <c r="AA31" s="142">
        <f t="shared" si="188"/>
        <v>360.50000000000028</v>
      </c>
      <c r="AB31" s="142">
        <f t="shared" si="188"/>
        <v>360.50000000000028</v>
      </c>
      <c r="AC31" s="142">
        <f t="shared" si="188"/>
        <v>360.50000000000028</v>
      </c>
      <c r="AD31" s="142">
        <f t="shared" si="188"/>
        <v>362.50000000000028</v>
      </c>
      <c r="AE31" s="142">
        <f t="shared" ref="AE31:AJ31" si="189">AE21+AE30</f>
        <v>338.50000000000028</v>
      </c>
      <c r="AF31" s="142">
        <f t="shared" si="189"/>
        <v>338.50000000000028</v>
      </c>
      <c r="AG31" s="142">
        <f t="shared" si="189"/>
        <v>352.50000000000028</v>
      </c>
      <c r="AH31" s="142">
        <f t="shared" si="189"/>
        <v>356.50000000000028</v>
      </c>
      <c r="AI31" s="142">
        <f t="shared" si="189"/>
        <v>356.50000000000028</v>
      </c>
      <c r="AJ31" s="142">
        <f t="shared" si="189"/>
        <v>356.50000000000028</v>
      </c>
      <c r="AK31" s="142">
        <f t="shared" ref="AK31:AN31" si="190">AK21+AK30</f>
        <v>338.50000000000028</v>
      </c>
      <c r="AL31" s="142">
        <f t="shared" si="190"/>
        <v>338.50000000000028</v>
      </c>
      <c r="AM31" s="142">
        <f t="shared" si="190"/>
        <v>347.50000000000028</v>
      </c>
      <c r="AN31" s="142">
        <f t="shared" si="190"/>
        <v>347.50000000000028</v>
      </c>
      <c r="AO31" s="142">
        <f t="shared" ref="AO31" si="191">AO21+AO30</f>
        <v>338.50000000000028</v>
      </c>
      <c r="AP31" s="40">
        <f>AP21+AP30</f>
        <v>293.99999999999977</v>
      </c>
      <c r="AQ31" s="41">
        <f t="shared" ref="AQ31:BA31" si="192">AQ21+AQ30</f>
        <v>284.99999999999977</v>
      </c>
      <c r="AR31" s="41">
        <f t="shared" si="192"/>
        <v>284.99999999999977</v>
      </c>
      <c r="AS31" s="41">
        <f t="shared" si="192"/>
        <v>284.99999999999977</v>
      </c>
      <c r="AT31" s="41">
        <f t="shared" si="192"/>
        <v>284.99999999999977</v>
      </c>
      <c r="AU31" s="41">
        <f t="shared" si="192"/>
        <v>284.99999999999977</v>
      </c>
      <c r="AV31" s="41">
        <f t="shared" si="192"/>
        <v>284.99999999999977</v>
      </c>
      <c r="AW31" s="41">
        <f t="shared" si="192"/>
        <v>284.99999999999977</v>
      </c>
      <c r="AX31" s="41">
        <f t="shared" si="192"/>
        <v>284.99999999999977</v>
      </c>
      <c r="AY31" s="41">
        <f t="shared" si="192"/>
        <v>284.99999999999977</v>
      </c>
      <c r="AZ31" s="41">
        <f t="shared" si="192"/>
        <v>284.99999999999977</v>
      </c>
      <c r="BA31" s="41">
        <f t="shared" si="192"/>
        <v>284.99999999999977</v>
      </c>
      <c r="BB31" s="41">
        <f>BB21+BB30</f>
        <v>269</v>
      </c>
      <c r="BC31" s="41">
        <f t="shared" ref="BC31:BE31" si="193">BC21+BC30</f>
        <v>269</v>
      </c>
      <c r="BD31" s="41">
        <f t="shared" si="193"/>
        <v>269</v>
      </c>
      <c r="BE31" s="41">
        <f t="shared" si="193"/>
        <v>269</v>
      </c>
      <c r="BF31" s="142">
        <f t="shared" ref="BF31:BG31" si="194">BF21+BF30</f>
        <v>485.50000000000006</v>
      </c>
      <c r="BG31" s="142">
        <f t="shared" si="194"/>
        <v>481.50000000000006</v>
      </c>
      <c r="BH31" s="142">
        <f t="shared" ref="BH31:BK31" si="195">BH21+BH30</f>
        <v>472.50000000000006</v>
      </c>
      <c r="BI31" s="142">
        <f t="shared" si="195"/>
        <v>459.50000000000006</v>
      </c>
      <c r="BJ31" s="142">
        <f t="shared" si="195"/>
        <v>451.50000000000006</v>
      </c>
      <c r="BK31" s="142">
        <f t="shared" si="195"/>
        <v>447.50000000000006</v>
      </c>
      <c r="BL31" s="142">
        <f t="shared" ref="BL31:BR31" si="196">BL21+BL30</f>
        <v>992.55500000000006</v>
      </c>
      <c r="BM31" s="142">
        <f t="shared" si="196"/>
        <v>485.50000000000006</v>
      </c>
      <c r="BN31" s="142">
        <f t="shared" si="196"/>
        <v>481.50000000000006</v>
      </c>
      <c r="BO31" s="142">
        <f t="shared" si="196"/>
        <v>472.50000000000006</v>
      </c>
      <c r="BP31" s="142">
        <f t="shared" si="196"/>
        <v>459.50000000000006</v>
      </c>
      <c r="BQ31" s="142">
        <f t="shared" si="196"/>
        <v>451.50000000000006</v>
      </c>
      <c r="BR31" s="142">
        <f t="shared" si="196"/>
        <v>447.50000000000006</v>
      </c>
      <c r="BS31" s="142">
        <f t="shared" ref="BS31:DP31" si="197">BS21+BS30</f>
        <v>992.55500000000006</v>
      </c>
      <c r="BT31" s="142">
        <f t="shared" si="197"/>
        <v>485.50000000000006</v>
      </c>
      <c r="BU31" s="142">
        <f t="shared" si="197"/>
        <v>481.50000000000006</v>
      </c>
      <c r="BV31" s="142">
        <f t="shared" si="197"/>
        <v>472.50000000000006</v>
      </c>
      <c r="BW31" s="142">
        <f t="shared" si="197"/>
        <v>459.50000000000006</v>
      </c>
      <c r="BX31" s="142">
        <f t="shared" si="197"/>
        <v>451.50000000000006</v>
      </c>
      <c r="BY31" s="142">
        <f t="shared" si="197"/>
        <v>447.50000000000006</v>
      </c>
      <c r="BZ31" s="142">
        <f t="shared" si="197"/>
        <v>992.55500000000006</v>
      </c>
      <c r="CA31" s="142">
        <f t="shared" si="197"/>
        <v>485.50000000000006</v>
      </c>
      <c r="CB31" s="142">
        <f t="shared" si="197"/>
        <v>481.50000000000006</v>
      </c>
      <c r="CC31" s="142">
        <f t="shared" si="197"/>
        <v>472.50000000000006</v>
      </c>
      <c r="CD31" s="142">
        <f t="shared" si="197"/>
        <v>459.50000000000006</v>
      </c>
      <c r="CE31" s="142">
        <f t="shared" si="197"/>
        <v>451.50000000000006</v>
      </c>
      <c r="CF31" s="142">
        <f t="shared" si="197"/>
        <v>447.50000000000006</v>
      </c>
      <c r="CG31" s="142">
        <f t="shared" si="197"/>
        <v>992.55500000000006</v>
      </c>
      <c r="CH31" s="142">
        <f t="shared" si="197"/>
        <v>485.50000000000006</v>
      </c>
      <c r="CI31" s="142">
        <f t="shared" si="197"/>
        <v>481.50000000000006</v>
      </c>
      <c r="CJ31" s="142">
        <f t="shared" si="197"/>
        <v>472.50000000000006</v>
      </c>
      <c r="CK31" s="142">
        <f t="shared" si="197"/>
        <v>459.50000000000006</v>
      </c>
      <c r="CL31" s="142">
        <f t="shared" si="197"/>
        <v>451.50000000000006</v>
      </c>
      <c r="CM31" s="142">
        <f t="shared" si="197"/>
        <v>447.50000000000006</v>
      </c>
      <c r="CN31" s="142">
        <f t="shared" si="197"/>
        <v>992.55500000000006</v>
      </c>
      <c r="CO31" s="142">
        <f t="shared" si="197"/>
        <v>485.50000000000006</v>
      </c>
      <c r="CP31" s="142">
        <f t="shared" si="197"/>
        <v>481.50000000000006</v>
      </c>
      <c r="CQ31" s="142">
        <f t="shared" si="197"/>
        <v>472.50000000000006</v>
      </c>
      <c r="CR31" s="142">
        <f t="shared" si="197"/>
        <v>459.50000000000006</v>
      </c>
      <c r="CS31" s="142">
        <f t="shared" si="197"/>
        <v>451.50000000000006</v>
      </c>
      <c r="CT31" s="142">
        <f t="shared" si="197"/>
        <v>447.50000000000006</v>
      </c>
      <c r="CU31" s="142">
        <f t="shared" si="197"/>
        <v>992.55500000000006</v>
      </c>
      <c r="CV31" s="142">
        <f t="shared" si="197"/>
        <v>485.50000000000006</v>
      </c>
      <c r="CW31" s="142">
        <f t="shared" si="197"/>
        <v>481.50000000000006</v>
      </c>
      <c r="CX31" s="142">
        <f t="shared" si="197"/>
        <v>472.50000000000006</v>
      </c>
      <c r="CY31" s="142">
        <f t="shared" si="197"/>
        <v>459.50000000000006</v>
      </c>
      <c r="CZ31" s="142">
        <f t="shared" si="197"/>
        <v>451.50000000000006</v>
      </c>
      <c r="DA31" s="142">
        <f t="shared" si="197"/>
        <v>447.50000000000006</v>
      </c>
      <c r="DB31" s="142">
        <f t="shared" si="197"/>
        <v>992.55500000000006</v>
      </c>
      <c r="DC31" s="142">
        <f t="shared" si="197"/>
        <v>485.50000000000006</v>
      </c>
      <c r="DD31" s="142">
        <f t="shared" si="197"/>
        <v>481.50000000000006</v>
      </c>
      <c r="DE31" s="142">
        <f t="shared" si="197"/>
        <v>472.50000000000006</v>
      </c>
      <c r="DF31" s="142">
        <f t="shared" si="197"/>
        <v>459.50000000000006</v>
      </c>
      <c r="DG31" s="142">
        <f t="shared" si="197"/>
        <v>451.50000000000006</v>
      </c>
      <c r="DH31" s="142">
        <f t="shared" si="197"/>
        <v>447.50000000000006</v>
      </c>
      <c r="DI31" s="142">
        <f t="shared" si="197"/>
        <v>992.55500000000006</v>
      </c>
      <c r="DJ31" s="142">
        <f t="shared" si="197"/>
        <v>485.50000000000006</v>
      </c>
      <c r="DK31" s="142">
        <f t="shared" si="197"/>
        <v>481.50000000000006</v>
      </c>
      <c r="DL31" s="142">
        <f t="shared" si="197"/>
        <v>472.50000000000006</v>
      </c>
      <c r="DM31" s="142">
        <f t="shared" si="197"/>
        <v>459.50000000000006</v>
      </c>
      <c r="DN31" s="142">
        <f t="shared" si="197"/>
        <v>451.50000000000006</v>
      </c>
      <c r="DO31" s="142">
        <f t="shared" si="197"/>
        <v>447.50000000000006</v>
      </c>
      <c r="DP31" s="142">
        <f t="shared" si="197"/>
        <v>992.55500000000006</v>
      </c>
      <c r="DQ31" s="41">
        <f t="shared" ref="DQ31:DS31" si="198">DQ21+DQ30</f>
        <v>266</v>
      </c>
      <c r="DR31" s="41">
        <f t="shared" si="198"/>
        <v>269</v>
      </c>
      <c r="DS31" s="41">
        <f t="shared" si="198"/>
        <v>272</v>
      </c>
      <c r="DT31" s="41">
        <f>DT21+DT30</f>
        <v>264</v>
      </c>
      <c r="DU31" s="41">
        <f t="shared" ref="DU31:DY31" si="199">DU21+DU30</f>
        <v>272</v>
      </c>
      <c r="DV31" s="41">
        <f t="shared" si="199"/>
        <v>276</v>
      </c>
      <c r="DW31" s="41">
        <f t="shared" si="199"/>
        <v>276</v>
      </c>
      <c r="DX31" s="41">
        <f t="shared" si="199"/>
        <v>276</v>
      </c>
      <c r="DY31" s="41">
        <f t="shared" si="199"/>
        <v>276</v>
      </c>
      <c r="DZ31" s="41">
        <f>DZ21+DZ30</f>
        <v>264</v>
      </c>
      <c r="EA31" s="41">
        <f t="shared" ref="EA31:EE31" si="200">EA21+EA30</f>
        <v>281</v>
      </c>
      <c r="EB31" s="41">
        <f t="shared" si="200"/>
        <v>281</v>
      </c>
      <c r="EC31" s="41">
        <f t="shared" si="200"/>
        <v>281</v>
      </c>
      <c r="ED31" s="41">
        <f t="shared" si="200"/>
        <v>281</v>
      </c>
      <c r="EE31" s="41">
        <f t="shared" si="200"/>
        <v>281</v>
      </c>
      <c r="EF31" s="41">
        <f>EF21+EF30</f>
        <v>264</v>
      </c>
      <c r="EG31" s="41">
        <f t="shared" ref="EG31" si="201">EG21+EG30</f>
        <v>281</v>
      </c>
      <c r="EH31" s="41">
        <f t="shared" ref="EH31" si="202">EH21+EH30</f>
        <v>281</v>
      </c>
      <c r="EI31" s="41">
        <f t="shared" ref="EI31" si="203">EI21+EI30</f>
        <v>281</v>
      </c>
      <c r="EJ31" s="41">
        <f t="shared" ref="EJ31" si="204">EJ21+EJ30</f>
        <v>281</v>
      </c>
      <c r="EK31" s="41">
        <f t="shared" ref="EK31" si="205">EK21+EK30</f>
        <v>281</v>
      </c>
      <c r="EL31" s="41">
        <f>EL21+EL30</f>
        <v>264</v>
      </c>
      <c r="EM31" s="41">
        <f t="shared" ref="EM31" si="206">EM21+EM30</f>
        <v>272</v>
      </c>
      <c r="EN31" s="41">
        <f t="shared" ref="EN31" si="207">EN21+EN30</f>
        <v>276</v>
      </c>
      <c r="EO31" s="41">
        <f t="shared" ref="EO31" si="208">EO21+EO30</f>
        <v>276</v>
      </c>
      <c r="EP31" s="41">
        <f t="shared" ref="EP31" si="209">EP21+EP30</f>
        <v>276</v>
      </c>
      <c r="EQ31" s="41">
        <f t="shared" ref="EQ31" si="210">EQ21+EQ30</f>
        <v>276</v>
      </c>
      <c r="ER31" s="41">
        <f>ER21+ER30</f>
        <v>264</v>
      </c>
      <c r="ES31" s="41">
        <f t="shared" ref="ES31" si="211">ES21+ES30</f>
        <v>266</v>
      </c>
      <c r="ET31" s="41">
        <f t="shared" ref="ET31" si="212">ET21+ET30</f>
        <v>269</v>
      </c>
      <c r="EU31" s="41">
        <f t="shared" ref="EU31" si="213">EU21+EU30</f>
        <v>272</v>
      </c>
      <c r="EV31" s="42">
        <f t="shared" ref="EV31:FD31" si="214">EV21+EV30</f>
        <v>264</v>
      </c>
      <c r="EW31" s="40">
        <f>EW21+EW30</f>
        <v>293.99999999999977</v>
      </c>
      <c r="EX31" s="41">
        <f t="shared" si="214"/>
        <v>284.99999999999977</v>
      </c>
      <c r="EY31" s="41">
        <f t="shared" si="214"/>
        <v>284.99999999999977</v>
      </c>
      <c r="EZ31" s="41">
        <f t="shared" si="214"/>
        <v>284.99999999999977</v>
      </c>
      <c r="FA31" s="41">
        <f t="shared" si="214"/>
        <v>284.99999999999977</v>
      </c>
      <c r="FB31" s="41">
        <f t="shared" si="214"/>
        <v>284.99999999999977</v>
      </c>
      <c r="FC31" s="41">
        <f t="shared" si="214"/>
        <v>284.99999999999977</v>
      </c>
      <c r="FD31" s="41">
        <f t="shared" si="214"/>
        <v>284.99999999999977</v>
      </c>
      <c r="FE31" s="41">
        <f t="shared" ref="FE31:FH31" si="215">FE21+FE30</f>
        <v>284.99999999999977</v>
      </c>
      <c r="FF31" s="41">
        <f t="shared" si="215"/>
        <v>284.99999999999977</v>
      </c>
      <c r="FG31" s="41">
        <f t="shared" si="215"/>
        <v>284.99999999999977</v>
      </c>
      <c r="FH31" s="41">
        <f t="shared" si="215"/>
        <v>284.99999999999977</v>
      </c>
      <c r="FI31" s="41">
        <f>FI21+FI30</f>
        <v>269</v>
      </c>
      <c r="FJ31" s="41">
        <f t="shared" ref="FJ31" si="216">FJ21+FJ30</f>
        <v>269</v>
      </c>
      <c r="FK31" s="41">
        <f t="shared" ref="FK31" si="217">FK21+FK30</f>
        <v>269</v>
      </c>
      <c r="FL31" s="142">
        <f t="shared" ref="FL31:FS31" si="218">FL21+FL30</f>
        <v>269</v>
      </c>
      <c r="FM31" s="142">
        <f t="shared" si="218"/>
        <v>492.50000000000006</v>
      </c>
      <c r="FN31" s="142">
        <f t="shared" si="218"/>
        <v>477.50000000000006</v>
      </c>
      <c r="FO31" s="142">
        <f t="shared" si="218"/>
        <v>472.50000000000006</v>
      </c>
      <c r="FP31" s="142">
        <f t="shared" si="218"/>
        <v>459.50000000000006</v>
      </c>
      <c r="FQ31" s="142">
        <f t="shared" si="218"/>
        <v>451.50000000000006</v>
      </c>
      <c r="FR31" s="142">
        <f t="shared" si="218"/>
        <v>447.50000000000006</v>
      </c>
      <c r="FS31" s="142">
        <f t="shared" si="218"/>
        <v>992.55500000000006</v>
      </c>
      <c r="FT31" s="142">
        <f t="shared" ref="FT31:HW31" si="219">FT21+FT30</f>
        <v>492.50000000000006</v>
      </c>
      <c r="FU31" s="142">
        <f t="shared" si="219"/>
        <v>477.50000000000006</v>
      </c>
      <c r="FV31" s="142">
        <f t="shared" si="219"/>
        <v>472.50000000000006</v>
      </c>
      <c r="FW31" s="142">
        <f t="shared" si="219"/>
        <v>459.50000000000006</v>
      </c>
      <c r="FX31" s="142">
        <f t="shared" si="219"/>
        <v>451.50000000000006</v>
      </c>
      <c r="FY31" s="142">
        <f t="shared" si="219"/>
        <v>447.50000000000006</v>
      </c>
      <c r="FZ31" s="142">
        <f t="shared" si="219"/>
        <v>992.55500000000006</v>
      </c>
      <c r="GA31" s="142">
        <f t="shared" si="219"/>
        <v>492.50000000000006</v>
      </c>
      <c r="GB31" s="142">
        <f t="shared" si="219"/>
        <v>477.50000000000006</v>
      </c>
      <c r="GC31" s="142">
        <f t="shared" si="219"/>
        <v>472.50000000000006</v>
      </c>
      <c r="GD31" s="142">
        <f t="shared" si="219"/>
        <v>459.50000000000006</v>
      </c>
      <c r="GE31" s="142">
        <f t="shared" si="219"/>
        <v>451.50000000000006</v>
      </c>
      <c r="GF31" s="142">
        <f t="shared" si="219"/>
        <v>447.50000000000006</v>
      </c>
      <c r="GG31" s="142">
        <f t="shared" si="219"/>
        <v>992.55500000000006</v>
      </c>
      <c r="GH31" s="142">
        <f t="shared" si="219"/>
        <v>492.50000000000006</v>
      </c>
      <c r="GI31" s="142">
        <f t="shared" si="219"/>
        <v>477.50000000000006</v>
      </c>
      <c r="GJ31" s="142">
        <f t="shared" si="219"/>
        <v>472.50000000000006</v>
      </c>
      <c r="GK31" s="142">
        <f t="shared" si="219"/>
        <v>459.50000000000006</v>
      </c>
      <c r="GL31" s="142">
        <f t="shared" si="219"/>
        <v>451.50000000000006</v>
      </c>
      <c r="GM31" s="142">
        <f t="shared" si="219"/>
        <v>447.50000000000006</v>
      </c>
      <c r="GN31" s="142">
        <f t="shared" si="219"/>
        <v>992.55500000000006</v>
      </c>
      <c r="GO31" s="142">
        <f t="shared" si="219"/>
        <v>492.50000000000006</v>
      </c>
      <c r="GP31" s="142">
        <f t="shared" si="219"/>
        <v>477.50000000000006</v>
      </c>
      <c r="GQ31" s="142">
        <f t="shared" si="219"/>
        <v>472.50000000000006</v>
      </c>
      <c r="GR31" s="142">
        <f t="shared" si="219"/>
        <v>459.50000000000006</v>
      </c>
      <c r="GS31" s="142">
        <f t="shared" si="219"/>
        <v>451.50000000000006</v>
      </c>
      <c r="GT31" s="142">
        <f t="shared" si="219"/>
        <v>447.50000000000006</v>
      </c>
      <c r="GU31" s="142">
        <f t="shared" si="219"/>
        <v>992.55500000000006</v>
      </c>
      <c r="GV31" s="142">
        <f t="shared" si="219"/>
        <v>492.50000000000006</v>
      </c>
      <c r="GW31" s="142">
        <f t="shared" si="219"/>
        <v>477.50000000000006</v>
      </c>
      <c r="GX31" s="142">
        <f t="shared" si="219"/>
        <v>472.50000000000006</v>
      </c>
      <c r="GY31" s="142">
        <f t="shared" si="219"/>
        <v>459.50000000000006</v>
      </c>
      <c r="GZ31" s="142">
        <f t="shared" si="219"/>
        <v>451.50000000000006</v>
      </c>
      <c r="HA31" s="142">
        <f t="shared" si="219"/>
        <v>447.50000000000006</v>
      </c>
      <c r="HB31" s="142">
        <f t="shared" si="219"/>
        <v>992.55500000000006</v>
      </c>
      <c r="HC31" s="142">
        <f t="shared" si="219"/>
        <v>492.50000000000006</v>
      </c>
      <c r="HD31" s="142">
        <f t="shared" si="219"/>
        <v>477.50000000000006</v>
      </c>
      <c r="HE31" s="142">
        <f t="shared" si="219"/>
        <v>472.50000000000006</v>
      </c>
      <c r="HF31" s="142">
        <f t="shared" si="219"/>
        <v>459.50000000000006</v>
      </c>
      <c r="HG31" s="142">
        <f t="shared" si="219"/>
        <v>451.50000000000006</v>
      </c>
      <c r="HH31" s="142">
        <f t="shared" si="219"/>
        <v>447.50000000000006</v>
      </c>
      <c r="HI31" s="142">
        <f t="shared" si="219"/>
        <v>992.55500000000006</v>
      </c>
      <c r="HJ31" s="142">
        <f t="shared" si="219"/>
        <v>492.50000000000006</v>
      </c>
      <c r="HK31" s="142">
        <f t="shared" si="219"/>
        <v>477.50000000000006</v>
      </c>
      <c r="HL31" s="142">
        <f t="shared" si="219"/>
        <v>472.50000000000006</v>
      </c>
      <c r="HM31" s="142">
        <f t="shared" si="219"/>
        <v>459.50000000000006</v>
      </c>
      <c r="HN31" s="142">
        <f t="shared" si="219"/>
        <v>451.50000000000006</v>
      </c>
      <c r="HO31" s="142">
        <f t="shared" si="219"/>
        <v>447.50000000000006</v>
      </c>
      <c r="HP31" s="142">
        <f t="shared" si="219"/>
        <v>992.55500000000006</v>
      </c>
      <c r="HQ31" s="142">
        <f t="shared" si="219"/>
        <v>492.50000000000006</v>
      </c>
      <c r="HR31" s="142">
        <f t="shared" si="219"/>
        <v>477.50000000000006</v>
      </c>
      <c r="HS31" s="142">
        <f t="shared" si="219"/>
        <v>472.50000000000006</v>
      </c>
      <c r="HT31" s="142">
        <f t="shared" si="219"/>
        <v>459.50000000000006</v>
      </c>
      <c r="HU31" s="142">
        <f t="shared" si="219"/>
        <v>451.50000000000006</v>
      </c>
      <c r="HV31" s="142">
        <f t="shared" si="219"/>
        <v>447.50000000000006</v>
      </c>
      <c r="HW31" s="142">
        <f t="shared" si="219"/>
        <v>992.55500000000006</v>
      </c>
      <c r="HX31" s="40">
        <f>HX21+HX30</f>
        <v>293.99999999999977</v>
      </c>
      <c r="HY31" s="41">
        <f t="shared" ref="HY31:IJ31" si="220">HY21+HY30</f>
        <v>284.99999999999977</v>
      </c>
      <c r="HZ31" s="41">
        <f t="shared" si="220"/>
        <v>284.99999999999977</v>
      </c>
      <c r="IA31" s="41">
        <f t="shared" si="220"/>
        <v>284.99999999999977</v>
      </c>
      <c r="IB31" s="41">
        <f t="shared" si="220"/>
        <v>284.99999999999977</v>
      </c>
      <c r="IC31" s="147">
        <f t="shared" si="220"/>
        <v>284.99999999999977</v>
      </c>
      <c r="ID31" s="147">
        <f t="shared" si="220"/>
        <v>284.99999999999977</v>
      </c>
      <c r="IE31" s="147">
        <f t="shared" si="220"/>
        <v>284.99999999999977</v>
      </c>
      <c r="IF31" s="148">
        <f t="shared" si="220"/>
        <v>284.99999999999977</v>
      </c>
      <c r="IG31" s="147">
        <f t="shared" si="220"/>
        <v>284.99999999999977</v>
      </c>
      <c r="IH31" s="147">
        <f t="shared" si="220"/>
        <v>284.99999999999977</v>
      </c>
      <c r="II31" s="147">
        <f t="shared" si="220"/>
        <v>284.99999999999977</v>
      </c>
      <c r="IJ31" s="41">
        <f t="shared" si="220"/>
        <v>269</v>
      </c>
      <c r="IK31" s="41">
        <f t="shared" ref="IK31" si="221">IK21+IK30</f>
        <v>269</v>
      </c>
      <c r="IL31" s="41">
        <f t="shared" ref="IL31" si="222">IL21+IL30</f>
        <v>269</v>
      </c>
      <c r="IM31" s="41">
        <f t="shared" ref="IM31" si="223">IM21+IM30</f>
        <v>269</v>
      </c>
      <c r="IN31" s="41">
        <f t="shared" ref="IN31:IT31" si="224">IN21+IN30</f>
        <v>284.99999999999977</v>
      </c>
      <c r="IO31" s="41">
        <f t="shared" si="224"/>
        <v>284.99999999999977</v>
      </c>
      <c r="IP31" s="41">
        <f t="shared" si="224"/>
        <v>284.99999999999977</v>
      </c>
      <c r="IQ31" s="41">
        <f t="shared" si="224"/>
        <v>284.99999999999977</v>
      </c>
      <c r="IR31" s="41">
        <f t="shared" si="224"/>
        <v>284.99999999999977</v>
      </c>
      <c r="IS31" s="41">
        <f t="shared" si="224"/>
        <v>284.99999999999977</v>
      </c>
      <c r="IT31" s="42">
        <f t="shared" si="224"/>
        <v>264</v>
      </c>
    </row>
    <row r="32" spans="1:254">
      <c r="A32" t="s">
        <v>65</v>
      </c>
      <c r="B32" s="33">
        <f>((1.2*B31)+(1.6*B23))/1000</f>
        <v>2.2335600000000002</v>
      </c>
      <c r="C32" s="164">
        <f t="shared" ref="C32:E32" si="225">((1.2*C31)+(1.6*C23))/1000</f>
        <v>2.2335600000000002</v>
      </c>
      <c r="D32" s="164">
        <f t="shared" si="225"/>
        <v>2.2335600000000002</v>
      </c>
      <c r="E32" s="164">
        <f t="shared" si="225"/>
        <v>2.2335600000000002</v>
      </c>
      <c r="F32" s="43">
        <f>((1.2*F31)+(1.6*F23))/1000</f>
        <v>1.1527999999999998</v>
      </c>
      <c r="G32" s="26">
        <f t="shared" ref="G32:I32" si="226">((1.2*G31)+(1.6*G23))/1000</f>
        <v>1.1419999999999997</v>
      </c>
      <c r="H32" s="26">
        <f t="shared" si="226"/>
        <v>1.1419999999999997</v>
      </c>
      <c r="I32" s="26">
        <f t="shared" si="226"/>
        <v>1.1419999999999997</v>
      </c>
      <c r="J32" s="26">
        <f t="shared" ref="J32:L32" si="227">((1.2*J31)+(1.6*J23))/1000</f>
        <v>3.0083600000000001</v>
      </c>
      <c r="K32" s="26">
        <f t="shared" si="227"/>
        <v>3.0191599999999998</v>
      </c>
      <c r="L32" s="26">
        <f t="shared" si="227"/>
        <v>3.0191599999999998</v>
      </c>
      <c r="M32" s="26">
        <f t="shared" ref="M32:Q32" si="228">((1.2*M31)+(1.6*M23))/1000</f>
        <v>3.0083599999999997</v>
      </c>
      <c r="N32" s="26">
        <f t="shared" si="228"/>
        <v>3.0083600000000001</v>
      </c>
      <c r="O32" s="26">
        <f t="shared" si="228"/>
        <v>3.0251600000000005</v>
      </c>
      <c r="P32" s="26">
        <f t="shared" si="228"/>
        <v>3.02996</v>
      </c>
      <c r="Q32" s="26">
        <f t="shared" si="228"/>
        <v>3.02996</v>
      </c>
      <c r="R32" s="26">
        <f t="shared" ref="R32:S32" si="229">((1.2*R31)+(1.6*R23))/1000</f>
        <v>3.02996</v>
      </c>
      <c r="S32" s="26">
        <f t="shared" si="229"/>
        <v>3.0083600000000001</v>
      </c>
      <c r="T32" s="26">
        <f t="shared" ref="T32:Y32" si="230">((1.2*T31)+(1.6*T23))/1000</f>
        <v>3.0431600000000003</v>
      </c>
      <c r="U32" s="26">
        <f t="shared" si="230"/>
        <v>3.0347600000000003</v>
      </c>
      <c r="V32" s="26">
        <f t="shared" ref="V32:W32" si="231">((1.2*V31)+(1.6*V23))/1000</f>
        <v>3.0347600000000003</v>
      </c>
      <c r="W32" s="26">
        <f t="shared" si="231"/>
        <v>3.0347600000000003</v>
      </c>
      <c r="X32" s="26">
        <f t="shared" si="230"/>
        <v>3.0371600000000005</v>
      </c>
      <c r="Y32" s="26">
        <f t="shared" si="230"/>
        <v>3.0083600000000001</v>
      </c>
      <c r="Z32" s="26">
        <f t="shared" ref="Z32:AD32" si="232">((1.2*Z31)+(1.6*Z23))/1000</f>
        <v>3.0431600000000003</v>
      </c>
      <c r="AA32" s="26">
        <f t="shared" si="232"/>
        <v>3.0347600000000003</v>
      </c>
      <c r="AB32" s="26">
        <f t="shared" si="232"/>
        <v>3.0347600000000003</v>
      </c>
      <c r="AC32" s="26">
        <f t="shared" si="232"/>
        <v>3.0347600000000003</v>
      </c>
      <c r="AD32" s="26">
        <f t="shared" si="232"/>
        <v>3.0371600000000005</v>
      </c>
      <c r="AE32" s="26">
        <f t="shared" ref="AE32:AJ32" si="233">((1.2*AE31)+(1.6*AE23))/1000</f>
        <v>3.0083600000000001</v>
      </c>
      <c r="AF32" s="26">
        <f t="shared" si="233"/>
        <v>3.0083600000000001</v>
      </c>
      <c r="AG32" s="26">
        <f t="shared" si="233"/>
        <v>3.0251600000000005</v>
      </c>
      <c r="AH32" s="26">
        <f t="shared" si="233"/>
        <v>3.02996</v>
      </c>
      <c r="AI32" s="26">
        <f t="shared" si="233"/>
        <v>3.02996</v>
      </c>
      <c r="AJ32" s="26">
        <f t="shared" si="233"/>
        <v>3.02996</v>
      </c>
      <c r="AK32" s="26">
        <f t="shared" ref="AK32:AN32" si="234">((1.2*AK31)+(1.6*AK23))/1000</f>
        <v>3.0083600000000001</v>
      </c>
      <c r="AL32" s="26">
        <f t="shared" si="234"/>
        <v>3.0083600000000001</v>
      </c>
      <c r="AM32" s="26">
        <f t="shared" si="234"/>
        <v>3.0191600000000003</v>
      </c>
      <c r="AN32" s="26">
        <f t="shared" si="234"/>
        <v>3.0191600000000003</v>
      </c>
      <c r="AO32" s="26">
        <f t="shared" ref="AO32" si="235">((1.2*AO31)+(1.6*AO23))/1000</f>
        <v>3.0083600000000001</v>
      </c>
      <c r="AP32" s="43">
        <f>((1.2*AP31)+(1.6*AP23))/1000</f>
        <v>1.1527999999999998</v>
      </c>
      <c r="AQ32" s="26">
        <f t="shared" ref="AQ32:BA32" si="236">((1.2*AQ31)+(1.6*AQ23))/1000</f>
        <v>1.1419999999999997</v>
      </c>
      <c r="AR32" s="26">
        <f t="shared" si="236"/>
        <v>1.1419999999999997</v>
      </c>
      <c r="AS32" s="26">
        <f t="shared" si="236"/>
        <v>1.1419999999999997</v>
      </c>
      <c r="AT32" s="26">
        <f t="shared" si="236"/>
        <v>1.1419999999999997</v>
      </c>
      <c r="AU32" s="26">
        <f t="shared" si="236"/>
        <v>1.1419999999999997</v>
      </c>
      <c r="AV32" s="26">
        <f t="shared" si="236"/>
        <v>1.1419999999999997</v>
      </c>
      <c r="AW32" s="26">
        <f t="shared" si="236"/>
        <v>1.1419999999999997</v>
      </c>
      <c r="AX32" s="26">
        <f t="shared" si="236"/>
        <v>1.1419999999999997</v>
      </c>
      <c r="AY32" s="26">
        <f t="shared" si="236"/>
        <v>1.1419999999999997</v>
      </c>
      <c r="AZ32" s="26">
        <f t="shared" si="236"/>
        <v>1.1419999999999997</v>
      </c>
      <c r="BA32" s="26">
        <f t="shared" si="236"/>
        <v>1.1419999999999997</v>
      </c>
      <c r="BB32" s="26">
        <f>((1.2*BB31)+(1.6*BB23))/1000</f>
        <v>1.1228</v>
      </c>
      <c r="BC32" s="26">
        <f t="shared" ref="BC32:BE32" si="237">((1.2*BC31)+(1.6*BC23))/1000</f>
        <v>1.1228</v>
      </c>
      <c r="BD32" s="26">
        <f t="shared" si="237"/>
        <v>1.1228</v>
      </c>
      <c r="BE32" s="26">
        <f t="shared" si="237"/>
        <v>1.1228</v>
      </c>
      <c r="BF32" s="26">
        <f t="shared" ref="BF32:BG32" si="238">((1.2*BF31)+(1.6*BF23))/1000</f>
        <v>2.2647600000000003</v>
      </c>
      <c r="BG32" s="26">
        <f t="shared" si="238"/>
        <v>2.2599600000000004</v>
      </c>
      <c r="BH32" s="26">
        <f t="shared" ref="BH32:BK32" si="239">((1.2*BH31)+(1.6*BH23))/1000</f>
        <v>2.2491600000000003</v>
      </c>
      <c r="BI32" s="26">
        <f t="shared" si="239"/>
        <v>2.2335600000000002</v>
      </c>
      <c r="BJ32" s="26">
        <f t="shared" si="239"/>
        <v>2.2239600000000004</v>
      </c>
      <c r="BK32" s="26">
        <f t="shared" si="239"/>
        <v>2.2191600000000005</v>
      </c>
      <c r="BL32" s="26">
        <f t="shared" ref="BL32:BR32" si="240">((1.2*BL31)+(1.6*BL23))/1000</f>
        <v>4.9689282144</v>
      </c>
      <c r="BM32" s="26">
        <f t="shared" si="240"/>
        <v>2.2647600000000003</v>
      </c>
      <c r="BN32" s="26">
        <f t="shared" si="240"/>
        <v>2.2599600000000004</v>
      </c>
      <c r="BO32" s="26">
        <f t="shared" si="240"/>
        <v>2.2491600000000003</v>
      </c>
      <c r="BP32" s="26">
        <f t="shared" si="240"/>
        <v>2.2335600000000002</v>
      </c>
      <c r="BQ32" s="26">
        <f t="shared" si="240"/>
        <v>2.2239600000000004</v>
      </c>
      <c r="BR32" s="26">
        <f t="shared" si="240"/>
        <v>2.2191600000000005</v>
      </c>
      <c r="BS32" s="26">
        <f t="shared" ref="BS32:DP32" si="241">((1.2*BS31)+(1.6*BS23))/1000</f>
        <v>4.9689282144</v>
      </c>
      <c r="BT32" s="26">
        <f t="shared" si="241"/>
        <v>2.2647600000000003</v>
      </c>
      <c r="BU32" s="26">
        <f t="shared" si="241"/>
        <v>2.2599600000000004</v>
      </c>
      <c r="BV32" s="26">
        <f t="shared" si="241"/>
        <v>2.2491600000000003</v>
      </c>
      <c r="BW32" s="26">
        <f t="shared" si="241"/>
        <v>2.2335600000000002</v>
      </c>
      <c r="BX32" s="26">
        <f t="shared" si="241"/>
        <v>2.2239600000000004</v>
      </c>
      <c r="BY32" s="26">
        <f t="shared" si="241"/>
        <v>2.2191600000000005</v>
      </c>
      <c r="BZ32" s="26">
        <f t="shared" si="241"/>
        <v>4.9689282144</v>
      </c>
      <c r="CA32" s="26">
        <f t="shared" si="241"/>
        <v>2.2647600000000003</v>
      </c>
      <c r="CB32" s="26">
        <f t="shared" si="241"/>
        <v>2.2599600000000004</v>
      </c>
      <c r="CC32" s="26">
        <f t="shared" si="241"/>
        <v>2.2491600000000003</v>
      </c>
      <c r="CD32" s="26">
        <f t="shared" si="241"/>
        <v>2.2335600000000002</v>
      </c>
      <c r="CE32" s="26">
        <f t="shared" si="241"/>
        <v>2.2239600000000004</v>
      </c>
      <c r="CF32" s="26">
        <f t="shared" si="241"/>
        <v>2.2191600000000005</v>
      </c>
      <c r="CG32" s="26">
        <f t="shared" si="241"/>
        <v>4.9689282144</v>
      </c>
      <c r="CH32" s="26">
        <f t="shared" si="241"/>
        <v>2.2647600000000003</v>
      </c>
      <c r="CI32" s="26">
        <f t="shared" si="241"/>
        <v>2.2599600000000004</v>
      </c>
      <c r="CJ32" s="26">
        <f t="shared" si="241"/>
        <v>2.2491600000000003</v>
      </c>
      <c r="CK32" s="26">
        <f t="shared" si="241"/>
        <v>2.2335600000000002</v>
      </c>
      <c r="CL32" s="26">
        <f t="shared" si="241"/>
        <v>2.2239600000000004</v>
      </c>
      <c r="CM32" s="26">
        <f t="shared" si="241"/>
        <v>2.2191600000000005</v>
      </c>
      <c r="CN32" s="26">
        <f t="shared" si="241"/>
        <v>4.9689282144</v>
      </c>
      <c r="CO32" s="26">
        <f t="shared" si="241"/>
        <v>2.2647600000000003</v>
      </c>
      <c r="CP32" s="26">
        <f t="shared" si="241"/>
        <v>2.2599600000000004</v>
      </c>
      <c r="CQ32" s="26">
        <f t="shared" si="241"/>
        <v>2.2491600000000003</v>
      </c>
      <c r="CR32" s="26">
        <f t="shared" si="241"/>
        <v>2.2335600000000002</v>
      </c>
      <c r="CS32" s="26">
        <f t="shared" si="241"/>
        <v>2.2239600000000004</v>
      </c>
      <c r="CT32" s="26">
        <f t="shared" si="241"/>
        <v>2.2191600000000005</v>
      </c>
      <c r="CU32" s="26">
        <f t="shared" si="241"/>
        <v>4.9689282144</v>
      </c>
      <c r="CV32" s="26">
        <f t="shared" si="241"/>
        <v>2.2647600000000003</v>
      </c>
      <c r="CW32" s="26">
        <f t="shared" si="241"/>
        <v>2.2599600000000004</v>
      </c>
      <c r="CX32" s="26">
        <f t="shared" si="241"/>
        <v>2.2491600000000003</v>
      </c>
      <c r="CY32" s="26">
        <f t="shared" si="241"/>
        <v>2.2335600000000002</v>
      </c>
      <c r="CZ32" s="26">
        <f t="shared" si="241"/>
        <v>2.2239600000000004</v>
      </c>
      <c r="DA32" s="26">
        <f t="shared" si="241"/>
        <v>2.2191600000000005</v>
      </c>
      <c r="DB32" s="26">
        <f t="shared" si="241"/>
        <v>4.9689282144</v>
      </c>
      <c r="DC32" s="26">
        <f t="shared" si="241"/>
        <v>2.2647600000000003</v>
      </c>
      <c r="DD32" s="26">
        <f t="shared" si="241"/>
        <v>2.2599600000000004</v>
      </c>
      <c r="DE32" s="26">
        <f t="shared" si="241"/>
        <v>2.2491600000000003</v>
      </c>
      <c r="DF32" s="26">
        <f t="shared" si="241"/>
        <v>2.2335600000000002</v>
      </c>
      <c r="DG32" s="26">
        <f t="shared" si="241"/>
        <v>2.2239600000000004</v>
      </c>
      <c r="DH32" s="26">
        <f t="shared" si="241"/>
        <v>2.2191600000000005</v>
      </c>
      <c r="DI32" s="26">
        <f t="shared" si="241"/>
        <v>4.9689282144</v>
      </c>
      <c r="DJ32" s="26">
        <f t="shared" si="241"/>
        <v>2.2647600000000003</v>
      </c>
      <c r="DK32" s="26">
        <f t="shared" si="241"/>
        <v>2.2599600000000004</v>
      </c>
      <c r="DL32" s="26">
        <f t="shared" si="241"/>
        <v>2.2491600000000003</v>
      </c>
      <c r="DM32" s="26">
        <f t="shared" si="241"/>
        <v>2.2335600000000002</v>
      </c>
      <c r="DN32" s="26">
        <f t="shared" si="241"/>
        <v>2.2239600000000004</v>
      </c>
      <c r="DO32" s="26">
        <f t="shared" si="241"/>
        <v>2.2191600000000005</v>
      </c>
      <c r="DP32" s="26">
        <f t="shared" si="241"/>
        <v>4.9689282144</v>
      </c>
      <c r="DQ32" s="26">
        <f t="shared" ref="DQ32:DS32" si="242">((1.2*DQ31)+(1.6*DQ23))/1000</f>
        <v>0.71920000000000006</v>
      </c>
      <c r="DR32" s="26">
        <f t="shared" si="242"/>
        <v>0.7228</v>
      </c>
      <c r="DS32" s="26">
        <f t="shared" si="242"/>
        <v>0.72639999999999993</v>
      </c>
      <c r="DT32" s="26">
        <f>((1.2*DT31)+(1.6*DT23))/1000</f>
        <v>0.71679999999999999</v>
      </c>
      <c r="DU32" s="26">
        <f t="shared" ref="DU32:DY32" si="243">((1.2*DU31)+(1.6*DU23))/1000</f>
        <v>0.72639999999999993</v>
      </c>
      <c r="DV32" s="26">
        <f t="shared" si="243"/>
        <v>0.73120000000000007</v>
      </c>
      <c r="DW32" s="26">
        <f t="shared" si="243"/>
        <v>0.73120000000000007</v>
      </c>
      <c r="DX32" s="26">
        <f t="shared" si="243"/>
        <v>0.73120000000000007</v>
      </c>
      <c r="DY32" s="26">
        <f t="shared" si="243"/>
        <v>0.73120000000000007</v>
      </c>
      <c r="DZ32" s="26">
        <f>((1.2*DZ31)+(1.6*DZ23))/1000</f>
        <v>0.71679999999999999</v>
      </c>
      <c r="EA32" s="26">
        <f t="shared" ref="EA32:EE32" si="244">((1.2*EA31)+(1.6*EA23))/1000</f>
        <v>0.73720000000000008</v>
      </c>
      <c r="EB32" s="26">
        <f t="shared" si="244"/>
        <v>0.73720000000000008</v>
      </c>
      <c r="EC32" s="26">
        <f t="shared" si="244"/>
        <v>0.73720000000000008</v>
      </c>
      <c r="ED32" s="26">
        <f t="shared" si="244"/>
        <v>0.73720000000000008</v>
      </c>
      <c r="EE32" s="26">
        <f t="shared" si="244"/>
        <v>0.73720000000000008</v>
      </c>
      <c r="EF32" s="26">
        <f>((1.2*EF31)+(1.6*EF23))/1000</f>
        <v>0.71679999999999999</v>
      </c>
      <c r="EG32" s="26">
        <f t="shared" ref="EG32" si="245">((1.2*EG31)+(1.6*EG23))/1000</f>
        <v>0.73720000000000008</v>
      </c>
      <c r="EH32" s="26">
        <f t="shared" ref="EH32" si="246">((1.2*EH31)+(1.6*EH23))/1000</f>
        <v>0.73720000000000008</v>
      </c>
      <c r="EI32" s="26">
        <f t="shared" ref="EI32" si="247">((1.2*EI31)+(1.6*EI23))/1000</f>
        <v>0.73720000000000008</v>
      </c>
      <c r="EJ32" s="26">
        <f t="shared" ref="EJ32" si="248">((1.2*EJ31)+(1.6*EJ23))/1000</f>
        <v>0.73720000000000008</v>
      </c>
      <c r="EK32" s="26">
        <f t="shared" ref="EK32" si="249">((1.2*EK31)+(1.6*EK23))/1000</f>
        <v>0.73720000000000008</v>
      </c>
      <c r="EL32" s="26">
        <f>((1.2*EL31)+(1.6*EL23))/1000</f>
        <v>0.71679999999999999</v>
      </c>
      <c r="EM32" s="26">
        <f t="shared" ref="EM32" si="250">((1.2*EM31)+(1.6*EM23))/1000</f>
        <v>0.72639999999999993</v>
      </c>
      <c r="EN32" s="26">
        <f t="shared" ref="EN32" si="251">((1.2*EN31)+(1.6*EN23))/1000</f>
        <v>0.73120000000000007</v>
      </c>
      <c r="EO32" s="26">
        <f t="shared" ref="EO32" si="252">((1.2*EO31)+(1.6*EO23))/1000</f>
        <v>0.73120000000000007</v>
      </c>
      <c r="EP32" s="26">
        <f t="shared" ref="EP32" si="253">((1.2*EP31)+(1.6*EP23))/1000</f>
        <v>0.73120000000000007</v>
      </c>
      <c r="EQ32" s="26">
        <f t="shared" ref="EQ32" si="254">((1.2*EQ31)+(1.6*EQ23))/1000</f>
        <v>0.73120000000000007</v>
      </c>
      <c r="ER32" s="26">
        <f>((1.2*ER31)+(1.6*ER23))/1000</f>
        <v>0.71679999999999999</v>
      </c>
      <c r="ES32" s="26">
        <f t="shared" ref="ES32" si="255">((1.2*ES31)+(1.6*ES23))/1000</f>
        <v>0.71920000000000006</v>
      </c>
      <c r="ET32" s="26">
        <f t="shared" ref="ET32" si="256">((1.2*ET31)+(1.6*ET23))/1000</f>
        <v>0.7228</v>
      </c>
      <c r="EU32" s="26">
        <f t="shared" ref="EU32" si="257">((1.2*EU31)+(1.6*EU23))/1000</f>
        <v>0.72639999999999993</v>
      </c>
      <c r="EV32" s="44">
        <f t="shared" ref="EV32:FD32" si="258">((1.2*EV31)+(1.6*EV23))/1000</f>
        <v>0.71679999999999999</v>
      </c>
      <c r="EW32" s="43">
        <f>((1.2*EW31)+(1.6*EW23))/1000</f>
        <v>1.1527999999999998</v>
      </c>
      <c r="EX32" s="26">
        <f t="shared" si="258"/>
        <v>1.1419999999999997</v>
      </c>
      <c r="EY32" s="26">
        <f t="shared" si="258"/>
        <v>1.1419999999999997</v>
      </c>
      <c r="EZ32" s="26">
        <f t="shared" si="258"/>
        <v>1.1419999999999997</v>
      </c>
      <c r="FA32" s="26">
        <f t="shared" si="258"/>
        <v>1.1419999999999997</v>
      </c>
      <c r="FB32" s="26">
        <f t="shared" si="258"/>
        <v>1.1419999999999997</v>
      </c>
      <c r="FC32" s="26">
        <f t="shared" si="258"/>
        <v>1.1419999999999997</v>
      </c>
      <c r="FD32" s="26">
        <f t="shared" si="258"/>
        <v>1.1419999999999997</v>
      </c>
      <c r="FE32" s="26">
        <f t="shared" ref="FE32:FH32" si="259">((1.2*FE31)+(1.6*FE23))/1000</f>
        <v>1.1419999999999997</v>
      </c>
      <c r="FF32" s="26">
        <f t="shared" si="259"/>
        <v>1.1419999999999997</v>
      </c>
      <c r="FG32" s="26">
        <f t="shared" si="259"/>
        <v>1.1419999999999997</v>
      </c>
      <c r="FH32" s="26">
        <f t="shared" si="259"/>
        <v>1.1419999999999997</v>
      </c>
      <c r="FI32" s="26">
        <f>((1.2*FI31)+(1.6*FI23))/1000</f>
        <v>1.1228</v>
      </c>
      <c r="FJ32" s="26">
        <f t="shared" ref="FJ32" si="260">((1.2*FJ31)+(1.6*FJ23))/1000</f>
        <v>1.1228</v>
      </c>
      <c r="FK32" s="26">
        <f t="shared" ref="FK32" si="261">((1.2*FK31)+(1.6*FK23))/1000</f>
        <v>1.1228</v>
      </c>
      <c r="FL32" s="26">
        <f t="shared" ref="FL32:FS32" si="262">((1.2*FL31)+(1.6*FL23))/1000</f>
        <v>1.1228</v>
      </c>
      <c r="FM32" s="26">
        <f t="shared" si="262"/>
        <v>1.391</v>
      </c>
      <c r="FN32" s="26">
        <f t="shared" si="262"/>
        <v>1.373</v>
      </c>
      <c r="FO32" s="26">
        <f t="shared" si="262"/>
        <v>1.367</v>
      </c>
      <c r="FP32" s="26">
        <f t="shared" si="262"/>
        <v>1.3514000000000002</v>
      </c>
      <c r="FQ32" s="26">
        <f t="shared" si="262"/>
        <v>1.3418000000000001</v>
      </c>
      <c r="FR32" s="26">
        <f t="shared" si="262"/>
        <v>1.337</v>
      </c>
      <c r="FS32" s="26">
        <f t="shared" si="262"/>
        <v>2.9877380000000002</v>
      </c>
      <c r="FT32" s="26">
        <f t="shared" ref="FT32:HW32" si="263">((1.2*FT31)+(1.6*FT23))/1000</f>
        <v>1.391</v>
      </c>
      <c r="FU32" s="26">
        <f t="shared" si="263"/>
        <v>1.373</v>
      </c>
      <c r="FV32" s="26">
        <f t="shared" si="263"/>
        <v>1.367</v>
      </c>
      <c r="FW32" s="26">
        <f t="shared" si="263"/>
        <v>1.3514000000000002</v>
      </c>
      <c r="FX32" s="26">
        <f t="shared" si="263"/>
        <v>1.3418000000000001</v>
      </c>
      <c r="FY32" s="26">
        <f t="shared" si="263"/>
        <v>1.337</v>
      </c>
      <c r="FZ32" s="26">
        <f t="shared" si="263"/>
        <v>2.9877380000000002</v>
      </c>
      <c r="GA32" s="26">
        <f t="shared" si="263"/>
        <v>1.391</v>
      </c>
      <c r="GB32" s="26">
        <f t="shared" si="263"/>
        <v>1.373</v>
      </c>
      <c r="GC32" s="26">
        <f t="shared" si="263"/>
        <v>1.367</v>
      </c>
      <c r="GD32" s="26">
        <f t="shared" si="263"/>
        <v>1.3514000000000002</v>
      </c>
      <c r="GE32" s="26">
        <f t="shared" si="263"/>
        <v>1.3418000000000001</v>
      </c>
      <c r="GF32" s="26">
        <f t="shared" si="263"/>
        <v>1.337</v>
      </c>
      <c r="GG32" s="26">
        <f t="shared" si="263"/>
        <v>2.9877380000000002</v>
      </c>
      <c r="GH32" s="26">
        <f t="shared" si="263"/>
        <v>1.391</v>
      </c>
      <c r="GI32" s="26">
        <f t="shared" si="263"/>
        <v>1.373</v>
      </c>
      <c r="GJ32" s="26">
        <f t="shared" si="263"/>
        <v>1.367</v>
      </c>
      <c r="GK32" s="26">
        <f t="shared" si="263"/>
        <v>1.3514000000000002</v>
      </c>
      <c r="GL32" s="26">
        <f t="shared" si="263"/>
        <v>1.3418000000000001</v>
      </c>
      <c r="GM32" s="26">
        <f t="shared" si="263"/>
        <v>1.337</v>
      </c>
      <c r="GN32" s="26">
        <f t="shared" si="263"/>
        <v>2.9877380000000002</v>
      </c>
      <c r="GO32" s="26">
        <f t="shared" si="263"/>
        <v>1.391</v>
      </c>
      <c r="GP32" s="26">
        <f t="shared" si="263"/>
        <v>1.373</v>
      </c>
      <c r="GQ32" s="26">
        <f t="shared" si="263"/>
        <v>1.367</v>
      </c>
      <c r="GR32" s="26">
        <f t="shared" si="263"/>
        <v>1.3514000000000002</v>
      </c>
      <c r="GS32" s="26">
        <f t="shared" si="263"/>
        <v>1.3418000000000001</v>
      </c>
      <c r="GT32" s="26">
        <f t="shared" si="263"/>
        <v>1.337</v>
      </c>
      <c r="GU32" s="26">
        <f t="shared" si="263"/>
        <v>2.9877380000000002</v>
      </c>
      <c r="GV32" s="26">
        <f t="shared" si="263"/>
        <v>1.391</v>
      </c>
      <c r="GW32" s="26">
        <f t="shared" si="263"/>
        <v>1.373</v>
      </c>
      <c r="GX32" s="26">
        <f t="shared" si="263"/>
        <v>1.367</v>
      </c>
      <c r="GY32" s="26">
        <f t="shared" si="263"/>
        <v>1.3514000000000002</v>
      </c>
      <c r="GZ32" s="26">
        <f t="shared" si="263"/>
        <v>1.3418000000000001</v>
      </c>
      <c r="HA32" s="26">
        <f t="shared" si="263"/>
        <v>1.337</v>
      </c>
      <c r="HB32" s="26">
        <f t="shared" si="263"/>
        <v>2.9877380000000002</v>
      </c>
      <c r="HC32" s="26">
        <f t="shared" si="263"/>
        <v>1.391</v>
      </c>
      <c r="HD32" s="26">
        <f t="shared" si="263"/>
        <v>1.373</v>
      </c>
      <c r="HE32" s="26">
        <f t="shared" si="263"/>
        <v>1.367</v>
      </c>
      <c r="HF32" s="26">
        <f t="shared" si="263"/>
        <v>1.3514000000000002</v>
      </c>
      <c r="HG32" s="26">
        <f t="shared" si="263"/>
        <v>1.3418000000000001</v>
      </c>
      <c r="HH32" s="26">
        <f t="shared" si="263"/>
        <v>1.337</v>
      </c>
      <c r="HI32" s="26">
        <f t="shared" si="263"/>
        <v>2.9877380000000002</v>
      </c>
      <c r="HJ32" s="26">
        <f t="shared" si="263"/>
        <v>1.391</v>
      </c>
      <c r="HK32" s="26">
        <f t="shared" si="263"/>
        <v>1.373</v>
      </c>
      <c r="HL32" s="26">
        <f t="shared" si="263"/>
        <v>1.367</v>
      </c>
      <c r="HM32" s="26">
        <f t="shared" si="263"/>
        <v>1.3514000000000002</v>
      </c>
      <c r="HN32" s="26">
        <f t="shared" si="263"/>
        <v>1.3418000000000001</v>
      </c>
      <c r="HO32" s="26">
        <f t="shared" si="263"/>
        <v>1.337</v>
      </c>
      <c r="HP32" s="26">
        <f t="shared" si="263"/>
        <v>2.9877380000000002</v>
      </c>
      <c r="HQ32" s="26">
        <f t="shared" si="263"/>
        <v>1.391</v>
      </c>
      <c r="HR32" s="26">
        <f t="shared" si="263"/>
        <v>1.373</v>
      </c>
      <c r="HS32" s="26">
        <f t="shared" si="263"/>
        <v>1.367</v>
      </c>
      <c r="HT32" s="26">
        <f t="shared" si="263"/>
        <v>1.3514000000000002</v>
      </c>
      <c r="HU32" s="26">
        <f t="shared" si="263"/>
        <v>1.3418000000000001</v>
      </c>
      <c r="HV32" s="26">
        <f t="shared" si="263"/>
        <v>1.337</v>
      </c>
      <c r="HW32" s="26">
        <f t="shared" si="263"/>
        <v>2.9877380000000002</v>
      </c>
      <c r="HX32" s="43">
        <f>((1.2*HX31)+(1.6*HX23))/1000</f>
        <v>1.1527999999999998</v>
      </c>
      <c r="HY32" s="26">
        <f t="shared" ref="HY32:IJ32" si="264">((1.2*HY31)+(1.6*HY23))/1000</f>
        <v>1.1419999999999997</v>
      </c>
      <c r="HZ32" s="26">
        <f t="shared" si="264"/>
        <v>1.1419999999999997</v>
      </c>
      <c r="IA32" s="26">
        <f t="shared" si="264"/>
        <v>1.1419999999999997</v>
      </c>
      <c r="IB32" s="26">
        <f t="shared" si="264"/>
        <v>1.1419999999999997</v>
      </c>
      <c r="IC32" s="149">
        <f t="shared" si="264"/>
        <v>1.1419999999999997</v>
      </c>
      <c r="ID32" s="149">
        <f t="shared" si="264"/>
        <v>1.1419999999999997</v>
      </c>
      <c r="IE32" s="149">
        <f t="shared" si="264"/>
        <v>1.1419999999999997</v>
      </c>
      <c r="IF32" s="150">
        <f t="shared" si="264"/>
        <v>1.1419999999999997</v>
      </c>
      <c r="IG32" s="149">
        <f t="shared" si="264"/>
        <v>1.1419999999999997</v>
      </c>
      <c r="IH32" s="149">
        <f t="shared" si="264"/>
        <v>1.1419999999999997</v>
      </c>
      <c r="II32" s="149">
        <f t="shared" si="264"/>
        <v>1.1419999999999997</v>
      </c>
      <c r="IJ32" s="26">
        <f t="shared" si="264"/>
        <v>1.1228</v>
      </c>
      <c r="IK32" s="26">
        <f t="shared" ref="IK32" si="265">((1.2*IK31)+(1.6*IK23))/1000</f>
        <v>1.1228</v>
      </c>
      <c r="IL32" s="26">
        <f t="shared" ref="IL32" si="266">((1.2*IL31)+(1.6*IL23))/1000</f>
        <v>1.1228</v>
      </c>
      <c r="IM32" s="26">
        <f t="shared" ref="IM32" si="267">((1.2*IM31)+(1.6*IM23))/1000</f>
        <v>1.1228</v>
      </c>
      <c r="IN32" s="26">
        <f t="shared" ref="IN32:IT32" si="268">((1.2*IN31)+(1.6*IN23))/1000</f>
        <v>1.1419999999999997</v>
      </c>
      <c r="IO32" s="26">
        <f t="shared" si="268"/>
        <v>1.1419999999999997</v>
      </c>
      <c r="IP32" s="26">
        <f t="shared" si="268"/>
        <v>1.1419999999999997</v>
      </c>
      <c r="IQ32" s="26">
        <f t="shared" si="268"/>
        <v>1.1419999999999997</v>
      </c>
      <c r="IR32" s="26">
        <f t="shared" si="268"/>
        <v>1.1419999999999997</v>
      </c>
      <c r="IS32" s="26">
        <f t="shared" si="268"/>
        <v>1.1419999999999997</v>
      </c>
      <c r="IT32" s="44">
        <f t="shared" si="268"/>
        <v>1.1168</v>
      </c>
    </row>
    <row r="33" spans="1:254">
      <c r="A33" t="s">
        <v>66</v>
      </c>
      <c r="B33" s="33">
        <f t="shared" ref="B33:D33" si="269">(B32*B16^2)/8</f>
        <v>174.49687500000002</v>
      </c>
      <c r="C33" s="164">
        <f t="shared" si="269"/>
        <v>174.49687500000002</v>
      </c>
      <c r="D33" s="164">
        <f t="shared" si="269"/>
        <v>174.49687500000002</v>
      </c>
      <c r="E33" s="164">
        <f>(E32*E16^2)/8</f>
        <v>174.49687500000002</v>
      </c>
      <c r="F33" s="40">
        <f>(F32*F16^2)/8</f>
        <v>129.68999999999997</v>
      </c>
      <c r="G33" s="41">
        <f t="shared" ref="G33:I33" si="270">(G32*G16^2)/8</f>
        <v>89.218749999999972</v>
      </c>
      <c r="H33" s="41">
        <f t="shared" si="270"/>
        <v>89.218749999999972</v>
      </c>
      <c r="I33" s="142">
        <f t="shared" si="270"/>
        <v>89.218749999999972</v>
      </c>
      <c r="J33" s="41">
        <f t="shared" ref="J33:L33" si="271">(J32*J16^2)/8</f>
        <v>124.46135718329535</v>
      </c>
      <c r="K33" s="41">
        <f t="shared" si="271"/>
        <v>141.67054492187501</v>
      </c>
      <c r="L33" s="41">
        <f t="shared" si="271"/>
        <v>159.40716807237411</v>
      </c>
      <c r="M33" s="41">
        <f t="shared" ref="M33:Q33" si="272">(M32*M16^2)/8</f>
        <v>108.67700499999999</v>
      </c>
      <c r="N33" s="41">
        <f t="shared" si="272"/>
        <v>190.10846641723634</v>
      </c>
      <c r="O33" s="41">
        <f t="shared" si="272"/>
        <v>204.04484271918409</v>
      </c>
      <c r="P33" s="41">
        <f t="shared" si="272"/>
        <v>217.77853938585071</v>
      </c>
      <c r="Q33" s="41">
        <f t="shared" si="272"/>
        <v>231.61456766710072</v>
      </c>
      <c r="R33" s="142">
        <f t="shared" ref="R33:S33" si="273">(R32*R16^2)/8</f>
        <v>245.77617239976669</v>
      </c>
      <c r="S33" s="142">
        <f t="shared" si="273"/>
        <v>108.67700500000001</v>
      </c>
      <c r="T33" s="41">
        <f t="shared" ref="T33:Y33" si="274">(T32*T16^2)/8</f>
        <v>266.5027310107422</v>
      </c>
      <c r="U33" s="41">
        <f t="shared" si="274"/>
        <v>270.70564046617301</v>
      </c>
      <c r="V33" s="142">
        <f t="shared" ref="V33:W33" si="275">(V32*V16^2)/8</f>
        <v>275.90273076660162</v>
      </c>
      <c r="W33" s="142">
        <f t="shared" si="275"/>
        <v>280.82660087673611</v>
      </c>
      <c r="X33" s="41">
        <f t="shared" si="274"/>
        <v>286.23717056423612</v>
      </c>
      <c r="Y33" s="142">
        <f t="shared" si="274"/>
        <v>108.67700500000001</v>
      </c>
      <c r="Z33" s="142">
        <f t="shared" ref="Z33:AD33" si="276">(Z32*Z16^2)/8</f>
        <v>266.5027310107422</v>
      </c>
      <c r="AA33" s="142">
        <f t="shared" si="276"/>
        <v>270.70564046617301</v>
      </c>
      <c r="AB33" s="142">
        <f t="shared" si="276"/>
        <v>275.90273076660162</v>
      </c>
      <c r="AC33" s="142">
        <f t="shared" si="276"/>
        <v>280.82660087673611</v>
      </c>
      <c r="AD33" s="142">
        <f t="shared" si="276"/>
        <v>286.23717056423612</v>
      </c>
      <c r="AE33" s="142">
        <f t="shared" ref="AE33:AJ33" si="277">(AE32*AE16^2)/8</f>
        <v>108.67700500000001</v>
      </c>
      <c r="AF33" s="142">
        <f t="shared" si="277"/>
        <v>190.10846641723634</v>
      </c>
      <c r="AG33" s="142">
        <f t="shared" si="277"/>
        <v>204.04484271918409</v>
      </c>
      <c r="AH33" s="142">
        <f t="shared" si="277"/>
        <v>217.77853938585071</v>
      </c>
      <c r="AI33" s="142">
        <f t="shared" si="277"/>
        <v>231.61456766710072</v>
      </c>
      <c r="AJ33" s="142">
        <f t="shared" si="277"/>
        <v>245.77617239976669</v>
      </c>
      <c r="AK33" s="142">
        <f t="shared" ref="AK33:AN33" si="278">(AK32*AK16^2)/8</f>
        <v>108.67700500000001</v>
      </c>
      <c r="AL33" s="142">
        <f t="shared" si="278"/>
        <v>124.46135718329535</v>
      </c>
      <c r="AM33" s="142">
        <f t="shared" si="278"/>
        <v>141.67054492187501</v>
      </c>
      <c r="AN33" s="142">
        <f t="shared" si="278"/>
        <v>159.40716807237413</v>
      </c>
      <c r="AO33" s="142">
        <f t="shared" ref="AO33" si="279">(AO32*AO16^2)/8</f>
        <v>108.67700500000001</v>
      </c>
      <c r="AP33" s="40">
        <f>(AP32*AP16^2)/8</f>
        <v>129.68999999999997</v>
      </c>
      <c r="AQ33" s="41">
        <f t="shared" ref="AQ33:BA33" si="280">(AQ32*AQ16^2)/8</f>
        <v>89.218749999999972</v>
      </c>
      <c r="AR33" s="41">
        <f t="shared" si="280"/>
        <v>89.218749999999972</v>
      </c>
      <c r="AS33" s="41">
        <f t="shared" si="280"/>
        <v>89.218749999999972</v>
      </c>
      <c r="AT33" s="41">
        <f t="shared" si="280"/>
        <v>89.218749999999972</v>
      </c>
      <c r="AU33" s="41">
        <f t="shared" si="280"/>
        <v>89.218749999999972</v>
      </c>
      <c r="AV33" s="41">
        <f t="shared" si="280"/>
        <v>89.218749999999972</v>
      </c>
      <c r="AW33" s="41">
        <f t="shared" si="280"/>
        <v>89.218749999999972</v>
      </c>
      <c r="AX33" s="41">
        <f t="shared" si="280"/>
        <v>89.218749999999972</v>
      </c>
      <c r="AY33" s="41">
        <f t="shared" si="280"/>
        <v>89.218749999999972</v>
      </c>
      <c r="AZ33" s="41">
        <f t="shared" si="280"/>
        <v>89.218749999999972</v>
      </c>
      <c r="BA33" s="41">
        <f t="shared" si="280"/>
        <v>89.218749999999972</v>
      </c>
      <c r="BB33" s="41">
        <f>(BB32*BB16^2)/8</f>
        <v>38.2102875</v>
      </c>
      <c r="BC33" s="41">
        <f t="shared" ref="BC33:BE33" si="281">(BC32*BC16^2)/8</f>
        <v>38.2102875</v>
      </c>
      <c r="BD33" s="41">
        <f t="shared" si="281"/>
        <v>38.2102875</v>
      </c>
      <c r="BE33" s="41">
        <f t="shared" si="281"/>
        <v>38.2102875</v>
      </c>
      <c r="BF33" s="142">
        <f t="shared" ref="BF33:BG33" si="282">(BF32*BF16^2)/8</f>
        <v>253.28448282081379</v>
      </c>
      <c r="BG33" s="142">
        <f t="shared" si="282"/>
        <v>198.30426576666486</v>
      </c>
      <c r="BH33" s="142">
        <f t="shared" ref="BH33:BK33" si="283">(BH32*BH16^2)/8</f>
        <v>149.66999076279947</v>
      </c>
      <c r="BI33" s="142">
        <f t="shared" si="283"/>
        <v>75.579342768613955</v>
      </c>
      <c r="BJ33" s="142">
        <f t="shared" si="283"/>
        <v>45.635702636718754</v>
      </c>
      <c r="BK33" s="142">
        <f t="shared" si="283"/>
        <v>23.33550752306596</v>
      </c>
      <c r="BL33" s="142">
        <f t="shared" ref="BL33:BR33" si="284">(BL32*BL16^2)/8</f>
        <v>19.00287500353242</v>
      </c>
      <c r="BM33" s="142">
        <f t="shared" si="284"/>
        <v>253.28448282081379</v>
      </c>
      <c r="BN33" s="142">
        <f t="shared" si="284"/>
        <v>198.30426576666486</v>
      </c>
      <c r="BO33" s="142">
        <f t="shared" si="284"/>
        <v>149.66999076279947</v>
      </c>
      <c r="BP33" s="142">
        <f t="shared" si="284"/>
        <v>75.579342768613955</v>
      </c>
      <c r="BQ33" s="142">
        <f t="shared" si="284"/>
        <v>45.635702636718754</v>
      </c>
      <c r="BR33" s="142">
        <f t="shared" si="284"/>
        <v>23.33550752306596</v>
      </c>
      <c r="BS33" s="142">
        <f t="shared" ref="BS33:DP33" si="285">(BS32*BS16^2)/8</f>
        <v>19.00287500353242</v>
      </c>
      <c r="BT33" s="142">
        <f t="shared" si="285"/>
        <v>253.28448282081379</v>
      </c>
      <c r="BU33" s="142">
        <f t="shared" si="285"/>
        <v>198.30426576666486</v>
      </c>
      <c r="BV33" s="142">
        <f t="shared" si="285"/>
        <v>149.66999076279947</v>
      </c>
      <c r="BW33" s="142">
        <f t="shared" si="285"/>
        <v>75.579342768613955</v>
      </c>
      <c r="BX33" s="142">
        <f t="shared" si="285"/>
        <v>45.635702636718754</v>
      </c>
      <c r="BY33" s="142">
        <f t="shared" si="285"/>
        <v>23.33550752306596</v>
      </c>
      <c r="BZ33" s="142">
        <f t="shared" si="285"/>
        <v>19.00287500353242</v>
      </c>
      <c r="CA33" s="142">
        <f t="shared" si="285"/>
        <v>253.28448282081379</v>
      </c>
      <c r="CB33" s="142">
        <f t="shared" si="285"/>
        <v>198.30426576666486</v>
      </c>
      <c r="CC33" s="142">
        <f t="shared" si="285"/>
        <v>149.66999076279947</v>
      </c>
      <c r="CD33" s="142">
        <f t="shared" si="285"/>
        <v>75.579342768613955</v>
      </c>
      <c r="CE33" s="142">
        <f t="shared" si="285"/>
        <v>45.635702636718754</v>
      </c>
      <c r="CF33" s="142">
        <f t="shared" si="285"/>
        <v>23.33550752306596</v>
      </c>
      <c r="CG33" s="142">
        <f t="shared" si="285"/>
        <v>19.00287500353242</v>
      </c>
      <c r="CH33" s="142">
        <f t="shared" si="285"/>
        <v>253.28448282081379</v>
      </c>
      <c r="CI33" s="142">
        <f t="shared" si="285"/>
        <v>198.30426576666486</v>
      </c>
      <c r="CJ33" s="142">
        <f t="shared" si="285"/>
        <v>149.66999076279947</v>
      </c>
      <c r="CK33" s="142">
        <f t="shared" si="285"/>
        <v>75.579342768613955</v>
      </c>
      <c r="CL33" s="142">
        <f t="shared" si="285"/>
        <v>45.635702636718754</v>
      </c>
      <c r="CM33" s="142">
        <f t="shared" si="285"/>
        <v>23.33550752306596</v>
      </c>
      <c r="CN33" s="142">
        <f t="shared" si="285"/>
        <v>19.00287500353242</v>
      </c>
      <c r="CO33" s="142">
        <f t="shared" si="285"/>
        <v>253.28448282081379</v>
      </c>
      <c r="CP33" s="142">
        <f t="shared" si="285"/>
        <v>198.30426576666486</v>
      </c>
      <c r="CQ33" s="142">
        <f t="shared" si="285"/>
        <v>149.66999076279947</v>
      </c>
      <c r="CR33" s="142">
        <f t="shared" si="285"/>
        <v>75.579342768613955</v>
      </c>
      <c r="CS33" s="142">
        <f t="shared" si="285"/>
        <v>45.635702636718754</v>
      </c>
      <c r="CT33" s="142">
        <f t="shared" si="285"/>
        <v>23.33550752306596</v>
      </c>
      <c r="CU33" s="142">
        <f t="shared" si="285"/>
        <v>19.00287500353242</v>
      </c>
      <c r="CV33" s="142">
        <f t="shared" si="285"/>
        <v>253.28448282081379</v>
      </c>
      <c r="CW33" s="142">
        <f t="shared" si="285"/>
        <v>198.30426576666486</v>
      </c>
      <c r="CX33" s="142">
        <f t="shared" si="285"/>
        <v>149.66999076279947</v>
      </c>
      <c r="CY33" s="142">
        <f t="shared" si="285"/>
        <v>75.579342768613955</v>
      </c>
      <c r="CZ33" s="142">
        <f t="shared" si="285"/>
        <v>45.635702636718754</v>
      </c>
      <c r="DA33" s="142">
        <f t="shared" si="285"/>
        <v>23.33550752306596</v>
      </c>
      <c r="DB33" s="142">
        <f t="shared" si="285"/>
        <v>19.00287500353242</v>
      </c>
      <c r="DC33" s="142">
        <f t="shared" si="285"/>
        <v>253.28448282081379</v>
      </c>
      <c r="DD33" s="142">
        <f t="shared" si="285"/>
        <v>198.30426576666486</v>
      </c>
      <c r="DE33" s="142">
        <f t="shared" si="285"/>
        <v>149.66999076279947</v>
      </c>
      <c r="DF33" s="142">
        <f t="shared" si="285"/>
        <v>75.579342768613955</v>
      </c>
      <c r="DG33" s="142">
        <f t="shared" si="285"/>
        <v>45.635702636718754</v>
      </c>
      <c r="DH33" s="142">
        <f t="shared" si="285"/>
        <v>23.33550752306596</v>
      </c>
      <c r="DI33" s="142">
        <f t="shared" si="285"/>
        <v>19.00287500353242</v>
      </c>
      <c r="DJ33" s="142">
        <f t="shared" si="285"/>
        <v>253.28448282081379</v>
      </c>
      <c r="DK33" s="142">
        <f t="shared" si="285"/>
        <v>198.30426576666486</v>
      </c>
      <c r="DL33" s="142">
        <f t="shared" si="285"/>
        <v>149.66999076279947</v>
      </c>
      <c r="DM33" s="142">
        <f t="shared" si="285"/>
        <v>75.579342768613955</v>
      </c>
      <c r="DN33" s="142">
        <f t="shared" si="285"/>
        <v>45.635702636718754</v>
      </c>
      <c r="DO33" s="142">
        <f t="shared" si="285"/>
        <v>23.33550752306596</v>
      </c>
      <c r="DP33" s="142">
        <f t="shared" si="285"/>
        <v>19.00287500353242</v>
      </c>
      <c r="DQ33" s="41">
        <f t="shared" ref="DQ33:DS33" si="286">(DQ32*DQ16^2)/8</f>
        <v>29.754619821506076</v>
      </c>
      <c r="DR33" s="41">
        <f t="shared" si="286"/>
        <v>33.916542968750001</v>
      </c>
      <c r="DS33" s="41">
        <f t="shared" si="286"/>
        <v>38.35284214409721</v>
      </c>
      <c r="DT33" s="41">
        <f>(DT32*DT16^2)/8</f>
        <v>25.894400000000001</v>
      </c>
      <c r="DU33" s="41">
        <f t="shared" ref="DU33:DY33" si="287">(DU32*DU16^2)/8</f>
        <v>45.903678417968749</v>
      </c>
      <c r="DV33" s="41">
        <f t="shared" si="287"/>
        <v>49.318908420138897</v>
      </c>
      <c r="DW33" s="41">
        <f t="shared" si="287"/>
        <v>52.555039670138896</v>
      </c>
      <c r="DX33" s="41">
        <f t="shared" si="287"/>
        <v>55.893995920138899</v>
      </c>
      <c r="DY33" s="41">
        <f t="shared" si="287"/>
        <v>59.311521359592014</v>
      </c>
      <c r="DZ33" s="41">
        <f>(DZ32*DZ16^2)/8</f>
        <v>25.894400000000001</v>
      </c>
      <c r="EA33" s="41">
        <f t="shared" ref="EA33:EE33" si="288">(EA32*EA16^2)/8</f>
        <v>64.559804052734378</v>
      </c>
      <c r="EB33" s="41">
        <f t="shared" si="288"/>
        <v>65.759466366916243</v>
      </c>
      <c r="EC33" s="41">
        <f t="shared" si="288"/>
        <v>67.02193686523438</v>
      </c>
      <c r="ED33" s="41">
        <f t="shared" si="288"/>
        <v>68.218037065972226</v>
      </c>
      <c r="EE33" s="41">
        <f t="shared" si="288"/>
        <v>69.477420399305558</v>
      </c>
      <c r="EF33" s="41">
        <f>(EF32*EF16^2)/8</f>
        <v>25.894400000000001</v>
      </c>
      <c r="EG33" s="41">
        <f t="shared" ref="EG33" si="289">(EG32*EG16^2)/8</f>
        <v>64.559804052734378</v>
      </c>
      <c r="EH33" s="41">
        <f t="shared" ref="EH33" si="290">(EH32*EH16^2)/8</f>
        <v>65.759466366916243</v>
      </c>
      <c r="EI33" s="41">
        <f t="shared" ref="EI33" si="291">(EI32*EI16^2)/8</f>
        <v>67.02193686523438</v>
      </c>
      <c r="EJ33" s="41">
        <f t="shared" ref="EJ33" si="292">(EJ32*EJ16^2)/8</f>
        <v>68.218037065972226</v>
      </c>
      <c r="EK33" s="41">
        <f t="shared" ref="EK33" si="293">(EK32*EK16^2)/8</f>
        <v>69.477420399305558</v>
      </c>
      <c r="EL33" s="41">
        <f>(EL32*EL16^2)/8</f>
        <v>25.894400000000001</v>
      </c>
      <c r="EM33" s="41">
        <f t="shared" ref="EM33" si="294">(EM32*EM16^2)/8</f>
        <v>45.903678417968749</v>
      </c>
      <c r="EN33" s="41">
        <f t="shared" ref="EN33" si="295">(EN32*EN16^2)/8</f>
        <v>49.318908420138897</v>
      </c>
      <c r="EO33" s="41">
        <f t="shared" ref="EO33" si="296">(EO32*EO16^2)/8</f>
        <v>52.555039670138896</v>
      </c>
      <c r="EP33" s="41">
        <f t="shared" ref="EP33" si="297">(EP32*EP16^2)/8</f>
        <v>55.893995920138899</v>
      </c>
      <c r="EQ33" s="41">
        <f t="shared" ref="EQ33" si="298">(EQ32*EQ16^2)/8</f>
        <v>59.311521359592014</v>
      </c>
      <c r="ER33" s="41">
        <f>(ER32*ER16^2)/8</f>
        <v>25.894400000000001</v>
      </c>
      <c r="ES33" s="41">
        <f t="shared" ref="ES33" si="299">(ES32*ES16^2)/8</f>
        <v>29.754619821506076</v>
      </c>
      <c r="ET33" s="41">
        <f t="shared" ref="ET33" si="300">(ET32*ET16^2)/8</f>
        <v>33.916542968750001</v>
      </c>
      <c r="EU33" s="41">
        <f t="shared" ref="EU33" si="301">(EU32*EU16^2)/8</f>
        <v>38.35284214409721</v>
      </c>
      <c r="EV33" s="42">
        <f t="shared" ref="EV33:FD33" si="302">(EV32*EV16^2)/8</f>
        <v>25.894400000000001</v>
      </c>
      <c r="EW33" s="40">
        <f>(EW32*EW16^2)/8</f>
        <v>129.68999999999997</v>
      </c>
      <c r="EX33" s="41">
        <f t="shared" si="302"/>
        <v>89.218749999999972</v>
      </c>
      <c r="EY33" s="41">
        <f t="shared" si="302"/>
        <v>89.218749999999972</v>
      </c>
      <c r="EZ33" s="41">
        <f t="shared" si="302"/>
        <v>89.218749999999972</v>
      </c>
      <c r="FA33" s="41">
        <f t="shared" si="302"/>
        <v>89.218749999999972</v>
      </c>
      <c r="FB33" s="41">
        <f t="shared" si="302"/>
        <v>89.218749999999972</v>
      </c>
      <c r="FC33" s="41">
        <f t="shared" si="302"/>
        <v>89.218749999999972</v>
      </c>
      <c r="FD33" s="41">
        <f t="shared" si="302"/>
        <v>89.218749999999972</v>
      </c>
      <c r="FE33" s="41">
        <f t="shared" ref="FE33:FH33" si="303">(FE32*FE16^2)/8</f>
        <v>89.218749999999972</v>
      </c>
      <c r="FF33" s="41">
        <f t="shared" si="303"/>
        <v>89.218749999999972</v>
      </c>
      <c r="FG33" s="41">
        <f t="shared" si="303"/>
        <v>89.218749999999972</v>
      </c>
      <c r="FH33" s="41">
        <f t="shared" si="303"/>
        <v>89.218749999999972</v>
      </c>
      <c r="FI33" s="41">
        <f>(FI32*FI16^2)/8</f>
        <v>38.2102875</v>
      </c>
      <c r="FJ33" s="41">
        <f t="shared" ref="FJ33" si="304">(FJ32*FJ16^2)/8</f>
        <v>38.2102875</v>
      </c>
      <c r="FK33" s="41">
        <f t="shared" ref="FK33" si="305">(FK32*FK16^2)/8</f>
        <v>38.2102875</v>
      </c>
      <c r="FL33" s="142">
        <f t="shared" ref="FL33:FS33" si="306">(FL32*FL16^2)/8</f>
        <v>38.2102875</v>
      </c>
      <c r="FM33" s="142">
        <f t="shared" si="306"/>
        <v>155.56558558246877</v>
      </c>
      <c r="FN33" s="142">
        <f t="shared" si="306"/>
        <v>120.47636104074</v>
      </c>
      <c r="FO33" s="142">
        <f t="shared" si="306"/>
        <v>90.966795324808757</v>
      </c>
      <c r="FP33" s="142">
        <f t="shared" si="306"/>
        <v>45.728757596619253</v>
      </c>
      <c r="FQ33" s="142">
        <f t="shared" si="306"/>
        <v>27.533762207031252</v>
      </c>
      <c r="FR33" s="142">
        <f t="shared" si="306"/>
        <v>14.059181653571253</v>
      </c>
      <c r="FS33" s="142">
        <f t="shared" si="306"/>
        <v>11.426128393798828</v>
      </c>
      <c r="FT33" s="142">
        <f t="shared" ref="FT33:HW33" si="307">(FT32*FT16^2)/8</f>
        <v>155.56558558246877</v>
      </c>
      <c r="FU33" s="142">
        <f t="shared" si="307"/>
        <v>120.47636104074</v>
      </c>
      <c r="FV33" s="142">
        <f t="shared" si="307"/>
        <v>90.966795324808757</v>
      </c>
      <c r="FW33" s="142">
        <f t="shared" si="307"/>
        <v>45.728757596619253</v>
      </c>
      <c r="FX33" s="142">
        <f t="shared" si="307"/>
        <v>27.533762207031252</v>
      </c>
      <c r="FY33" s="142">
        <f t="shared" si="307"/>
        <v>14.059181653571253</v>
      </c>
      <c r="FZ33" s="142">
        <f t="shared" si="307"/>
        <v>11.426128393798828</v>
      </c>
      <c r="GA33" s="142">
        <f t="shared" si="307"/>
        <v>155.56558558246877</v>
      </c>
      <c r="GB33" s="142">
        <f t="shared" si="307"/>
        <v>120.47636104074</v>
      </c>
      <c r="GC33" s="142">
        <f t="shared" si="307"/>
        <v>90.966795324808757</v>
      </c>
      <c r="GD33" s="142">
        <f t="shared" si="307"/>
        <v>45.728757596619253</v>
      </c>
      <c r="GE33" s="142">
        <f t="shared" si="307"/>
        <v>27.533762207031252</v>
      </c>
      <c r="GF33" s="142">
        <f t="shared" si="307"/>
        <v>14.059181653571253</v>
      </c>
      <c r="GG33" s="142">
        <f t="shared" si="307"/>
        <v>11.426128393798828</v>
      </c>
      <c r="GH33" s="142">
        <f t="shared" si="307"/>
        <v>155.56558558246877</v>
      </c>
      <c r="GI33" s="142">
        <f t="shared" si="307"/>
        <v>120.47636104074</v>
      </c>
      <c r="GJ33" s="142">
        <f t="shared" si="307"/>
        <v>90.966795324808757</v>
      </c>
      <c r="GK33" s="142">
        <f t="shared" si="307"/>
        <v>45.728757596619253</v>
      </c>
      <c r="GL33" s="142">
        <f t="shared" si="307"/>
        <v>27.533762207031252</v>
      </c>
      <c r="GM33" s="142">
        <f t="shared" si="307"/>
        <v>14.059181653571253</v>
      </c>
      <c r="GN33" s="142">
        <f t="shared" si="307"/>
        <v>11.426128393798828</v>
      </c>
      <c r="GO33" s="142">
        <f t="shared" si="307"/>
        <v>155.56558558246877</v>
      </c>
      <c r="GP33" s="142">
        <f t="shared" si="307"/>
        <v>120.47636104074</v>
      </c>
      <c r="GQ33" s="142">
        <f t="shared" si="307"/>
        <v>90.966795324808757</v>
      </c>
      <c r="GR33" s="142">
        <f t="shared" si="307"/>
        <v>45.728757596619253</v>
      </c>
      <c r="GS33" s="142">
        <f t="shared" si="307"/>
        <v>27.533762207031252</v>
      </c>
      <c r="GT33" s="142">
        <f t="shared" si="307"/>
        <v>14.059181653571253</v>
      </c>
      <c r="GU33" s="142">
        <f t="shared" si="307"/>
        <v>11.426128393798828</v>
      </c>
      <c r="GV33" s="142">
        <f t="shared" si="307"/>
        <v>155.56558558246877</v>
      </c>
      <c r="GW33" s="142">
        <f t="shared" si="307"/>
        <v>120.47636104074</v>
      </c>
      <c r="GX33" s="142">
        <f t="shared" si="307"/>
        <v>90.966795324808757</v>
      </c>
      <c r="GY33" s="142">
        <f t="shared" si="307"/>
        <v>45.728757596619253</v>
      </c>
      <c r="GZ33" s="142">
        <f t="shared" si="307"/>
        <v>27.533762207031252</v>
      </c>
      <c r="HA33" s="142">
        <f t="shared" si="307"/>
        <v>14.059181653571253</v>
      </c>
      <c r="HB33" s="142">
        <f t="shared" si="307"/>
        <v>11.426128393798828</v>
      </c>
      <c r="HC33" s="142">
        <f t="shared" si="307"/>
        <v>155.56558558246877</v>
      </c>
      <c r="HD33" s="142">
        <f t="shared" si="307"/>
        <v>120.47636104074</v>
      </c>
      <c r="HE33" s="142">
        <f t="shared" si="307"/>
        <v>90.966795324808757</v>
      </c>
      <c r="HF33" s="142">
        <f t="shared" si="307"/>
        <v>45.728757596619253</v>
      </c>
      <c r="HG33" s="142">
        <f t="shared" si="307"/>
        <v>27.533762207031252</v>
      </c>
      <c r="HH33" s="142">
        <f t="shared" si="307"/>
        <v>14.059181653571253</v>
      </c>
      <c r="HI33" s="142">
        <f t="shared" si="307"/>
        <v>11.426128393798828</v>
      </c>
      <c r="HJ33" s="142">
        <f t="shared" si="307"/>
        <v>155.56558558246877</v>
      </c>
      <c r="HK33" s="142">
        <f t="shared" si="307"/>
        <v>120.47636104074</v>
      </c>
      <c r="HL33" s="142">
        <f t="shared" si="307"/>
        <v>90.966795324808757</v>
      </c>
      <c r="HM33" s="142">
        <f t="shared" si="307"/>
        <v>45.728757596619253</v>
      </c>
      <c r="HN33" s="142">
        <f t="shared" si="307"/>
        <v>27.533762207031252</v>
      </c>
      <c r="HO33" s="142">
        <f t="shared" si="307"/>
        <v>14.059181653571253</v>
      </c>
      <c r="HP33" s="142">
        <f t="shared" si="307"/>
        <v>11.426128393798828</v>
      </c>
      <c r="HQ33" s="142">
        <f t="shared" si="307"/>
        <v>155.56558558246877</v>
      </c>
      <c r="HR33" s="142">
        <f t="shared" si="307"/>
        <v>120.47636104074</v>
      </c>
      <c r="HS33" s="142">
        <f t="shared" si="307"/>
        <v>90.966795324808757</v>
      </c>
      <c r="HT33" s="142">
        <f t="shared" si="307"/>
        <v>45.728757596619253</v>
      </c>
      <c r="HU33" s="142">
        <f t="shared" si="307"/>
        <v>27.533762207031252</v>
      </c>
      <c r="HV33" s="142">
        <f t="shared" si="307"/>
        <v>14.059181653571253</v>
      </c>
      <c r="HW33" s="142">
        <f t="shared" si="307"/>
        <v>11.426128393798828</v>
      </c>
      <c r="HX33" s="40">
        <f>(HX32*HX16^2)/8</f>
        <v>129.68999999999997</v>
      </c>
      <c r="HY33" s="41">
        <f t="shared" ref="HY33:IJ33" si="308">(HY32*HY16^2)/8</f>
        <v>89.218749999999972</v>
      </c>
      <c r="HZ33" s="41">
        <f t="shared" si="308"/>
        <v>89.218749999999972</v>
      </c>
      <c r="IA33" s="41">
        <f t="shared" si="308"/>
        <v>89.218749999999972</v>
      </c>
      <c r="IB33" s="41">
        <f t="shared" si="308"/>
        <v>89.218749999999972</v>
      </c>
      <c r="IC33" s="147">
        <f t="shared" si="308"/>
        <v>89.218749999999972</v>
      </c>
      <c r="ID33" s="147">
        <f t="shared" si="308"/>
        <v>89.218749999999972</v>
      </c>
      <c r="IE33" s="147">
        <f t="shared" si="308"/>
        <v>89.218749999999972</v>
      </c>
      <c r="IF33" s="148">
        <f t="shared" si="308"/>
        <v>89.218749999999972</v>
      </c>
      <c r="IG33" s="147">
        <f t="shared" si="308"/>
        <v>89.218749999999972</v>
      </c>
      <c r="IH33" s="147">
        <f t="shared" si="308"/>
        <v>89.218749999999972</v>
      </c>
      <c r="II33" s="147">
        <f t="shared" si="308"/>
        <v>89.218749999999972</v>
      </c>
      <c r="IJ33" s="41">
        <f t="shared" si="308"/>
        <v>38.2102875</v>
      </c>
      <c r="IK33" s="41">
        <f t="shared" ref="IK33" si="309">(IK32*IK16^2)/8</f>
        <v>38.2102875</v>
      </c>
      <c r="IL33" s="41">
        <f t="shared" ref="IL33" si="310">(IL32*IL16^2)/8</f>
        <v>38.2102875</v>
      </c>
      <c r="IM33" s="41">
        <f t="shared" ref="IM33" si="311">(IM32*IM16^2)/8</f>
        <v>38.2102875</v>
      </c>
      <c r="IN33" s="41">
        <f t="shared" ref="IN33:IT33" si="312">(IN32*IN16^2)/8</f>
        <v>89.218749999999972</v>
      </c>
      <c r="IO33" s="41">
        <f t="shared" si="312"/>
        <v>89.218749999999972</v>
      </c>
      <c r="IP33" s="41">
        <f t="shared" si="312"/>
        <v>89.218749999999972</v>
      </c>
      <c r="IQ33" s="41">
        <f t="shared" si="312"/>
        <v>89.218749999999972</v>
      </c>
      <c r="IR33" s="41">
        <f t="shared" si="312"/>
        <v>89.218749999999972</v>
      </c>
      <c r="IS33" s="41">
        <f t="shared" si="312"/>
        <v>89.218749999999972</v>
      </c>
      <c r="IT33" s="42">
        <f t="shared" si="312"/>
        <v>25.4421</v>
      </c>
    </row>
    <row r="34" spans="1:254">
      <c r="A34" s="4" t="s">
        <v>69</v>
      </c>
      <c r="B34" s="33">
        <v>294</v>
      </c>
      <c r="C34" s="164">
        <v>294</v>
      </c>
      <c r="D34" s="164">
        <v>294</v>
      </c>
      <c r="E34" s="164">
        <v>294</v>
      </c>
      <c r="F34" s="40">
        <v>358</v>
      </c>
      <c r="G34" s="41">
        <v>249</v>
      </c>
      <c r="H34" s="41">
        <v>249</v>
      </c>
      <c r="I34" s="142">
        <v>249</v>
      </c>
      <c r="J34" s="41">
        <v>166</v>
      </c>
      <c r="K34" s="41">
        <v>249</v>
      </c>
      <c r="L34" s="41">
        <v>249</v>
      </c>
      <c r="M34" s="41">
        <v>151</v>
      </c>
      <c r="N34" s="41">
        <v>151</v>
      </c>
      <c r="O34" s="41">
        <v>294</v>
      </c>
      <c r="P34" s="41">
        <v>358</v>
      </c>
      <c r="Q34" s="41">
        <v>358</v>
      </c>
      <c r="R34" s="142">
        <v>358</v>
      </c>
      <c r="S34" s="142">
        <v>151</v>
      </c>
      <c r="T34" s="41">
        <v>413</v>
      </c>
      <c r="U34" s="41">
        <v>249</v>
      </c>
      <c r="V34" s="142">
        <v>249</v>
      </c>
      <c r="W34" s="142">
        <v>249</v>
      </c>
      <c r="X34" s="41">
        <v>413</v>
      </c>
      <c r="Y34" s="142">
        <v>151</v>
      </c>
      <c r="Z34" s="142">
        <v>413</v>
      </c>
      <c r="AA34" s="142">
        <v>249</v>
      </c>
      <c r="AB34" s="142">
        <v>249</v>
      </c>
      <c r="AC34" s="142">
        <v>249</v>
      </c>
      <c r="AD34" s="142">
        <v>413</v>
      </c>
      <c r="AE34" s="142">
        <v>151</v>
      </c>
      <c r="AF34" s="142">
        <v>151</v>
      </c>
      <c r="AG34" s="142">
        <v>294</v>
      </c>
      <c r="AH34" s="142">
        <v>358</v>
      </c>
      <c r="AI34" s="142">
        <v>358</v>
      </c>
      <c r="AJ34" s="142">
        <v>358</v>
      </c>
      <c r="AK34" s="142">
        <v>151</v>
      </c>
      <c r="AL34" s="142">
        <v>166</v>
      </c>
      <c r="AM34" s="142">
        <v>249</v>
      </c>
      <c r="AN34" s="142">
        <v>249</v>
      </c>
      <c r="AO34" s="142">
        <v>151</v>
      </c>
      <c r="AP34" s="40">
        <v>358</v>
      </c>
      <c r="AQ34" s="41">
        <v>249</v>
      </c>
      <c r="AR34" s="41">
        <v>249</v>
      </c>
      <c r="AS34" s="41">
        <v>249</v>
      </c>
      <c r="AT34" s="41">
        <v>249</v>
      </c>
      <c r="AU34" s="41">
        <v>249</v>
      </c>
      <c r="AV34" s="41">
        <v>249</v>
      </c>
      <c r="AW34" s="41">
        <v>249</v>
      </c>
      <c r="AX34" s="41">
        <v>249</v>
      </c>
      <c r="AY34" s="41">
        <v>249</v>
      </c>
      <c r="AZ34" s="41">
        <v>249</v>
      </c>
      <c r="BA34" s="41">
        <v>249</v>
      </c>
      <c r="BB34" s="41">
        <v>92.6</v>
      </c>
      <c r="BC34" s="41">
        <v>92.6</v>
      </c>
      <c r="BD34" s="41">
        <v>92.6</v>
      </c>
      <c r="BE34" s="41">
        <v>92.6</v>
      </c>
      <c r="BF34" s="142">
        <v>398</v>
      </c>
      <c r="BG34" s="142">
        <v>358</v>
      </c>
      <c r="BH34" s="142">
        <v>249</v>
      </c>
      <c r="BI34" s="142">
        <v>110</v>
      </c>
      <c r="BJ34" s="142">
        <v>65.2</v>
      </c>
      <c r="BK34" s="142">
        <v>32.9</v>
      </c>
      <c r="BL34" s="142">
        <v>32.9</v>
      </c>
      <c r="BM34" s="142">
        <v>398</v>
      </c>
      <c r="BN34" s="142">
        <v>358</v>
      </c>
      <c r="BO34" s="142">
        <v>249</v>
      </c>
      <c r="BP34" s="142">
        <v>110</v>
      </c>
      <c r="BQ34" s="142">
        <v>65.2</v>
      </c>
      <c r="BR34" s="142">
        <v>32.9</v>
      </c>
      <c r="BS34" s="142">
        <v>32.9</v>
      </c>
      <c r="BT34" s="142">
        <v>398</v>
      </c>
      <c r="BU34" s="142">
        <v>358</v>
      </c>
      <c r="BV34" s="142">
        <v>249</v>
      </c>
      <c r="BW34" s="142">
        <v>110</v>
      </c>
      <c r="BX34" s="142">
        <v>65.2</v>
      </c>
      <c r="BY34" s="142">
        <v>32.9</v>
      </c>
      <c r="BZ34" s="142">
        <v>32.9</v>
      </c>
      <c r="CA34" s="142">
        <v>398</v>
      </c>
      <c r="CB34" s="142">
        <v>358</v>
      </c>
      <c r="CC34" s="142">
        <v>249</v>
      </c>
      <c r="CD34" s="142">
        <v>110</v>
      </c>
      <c r="CE34" s="142">
        <v>65.2</v>
      </c>
      <c r="CF34" s="142">
        <v>32.9</v>
      </c>
      <c r="CG34" s="142">
        <v>32.9</v>
      </c>
      <c r="CH34" s="142">
        <v>398</v>
      </c>
      <c r="CI34" s="142">
        <v>358</v>
      </c>
      <c r="CJ34" s="142">
        <v>249</v>
      </c>
      <c r="CK34" s="142">
        <v>110</v>
      </c>
      <c r="CL34" s="142">
        <v>65.2</v>
      </c>
      <c r="CM34" s="142">
        <v>32.9</v>
      </c>
      <c r="CN34" s="142">
        <v>32.9</v>
      </c>
      <c r="CO34" s="142">
        <v>398</v>
      </c>
      <c r="CP34" s="142">
        <v>358</v>
      </c>
      <c r="CQ34" s="142">
        <v>249</v>
      </c>
      <c r="CR34" s="142">
        <v>110</v>
      </c>
      <c r="CS34" s="142">
        <v>65.2</v>
      </c>
      <c r="CT34" s="142">
        <v>32.9</v>
      </c>
      <c r="CU34" s="142">
        <v>32.9</v>
      </c>
      <c r="CV34" s="142">
        <v>398</v>
      </c>
      <c r="CW34" s="142">
        <v>358</v>
      </c>
      <c r="CX34" s="142">
        <v>249</v>
      </c>
      <c r="CY34" s="142">
        <v>110</v>
      </c>
      <c r="CZ34" s="142">
        <v>65.2</v>
      </c>
      <c r="DA34" s="142">
        <v>32.9</v>
      </c>
      <c r="DB34" s="142">
        <v>32.9</v>
      </c>
      <c r="DC34" s="142">
        <v>398</v>
      </c>
      <c r="DD34" s="142">
        <v>358</v>
      </c>
      <c r="DE34" s="142">
        <v>249</v>
      </c>
      <c r="DF34" s="142">
        <v>110</v>
      </c>
      <c r="DG34" s="142">
        <v>65.2</v>
      </c>
      <c r="DH34" s="142">
        <v>32.9</v>
      </c>
      <c r="DI34" s="142">
        <v>32.9</v>
      </c>
      <c r="DJ34" s="142">
        <v>398</v>
      </c>
      <c r="DK34" s="142">
        <v>358</v>
      </c>
      <c r="DL34" s="142">
        <v>249</v>
      </c>
      <c r="DM34" s="142">
        <v>110</v>
      </c>
      <c r="DN34" s="142">
        <v>65.2</v>
      </c>
      <c r="DO34" s="142">
        <v>32.9</v>
      </c>
      <c r="DP34" s="142">
        <v>32.9</v>
      </c>
      <c r="DQ34" s="41">
        <v>75.400000000000006</v>
      </c>
      <c r="DR34" s="41">
        <v>92.6</v>
      </c>
      <c r="DS34" s="41">
        <v>110</v>
      </c>
      <c r="DT34" s="41">
        <v>65.2</v>
      </c>
      <c r="DU34" s="41">
        <v>125</v>
      </c>
      <c r="DV34" s="41">
        <v>151</v>
      </c>
      <c r="DW34" s="41">
        <v>151</v>
      </c>
      <c r="DX34" s="41">
        <v>166</v>
      </c>
      <c r="DY34" s="41">
        <v>166</v>
      </c>
      <c r="DZ34" s="41">
        <v>65.2</v>
      </c>
      <c r="EA34" s="41">
        <v>203</v>
      </c>
      <c r="EB34" s="41">
        <v>203</v>
      </c>
      <c r="EC34" s="41">
        <v>203</v>
      </c>
      <c r="ED34" s="41">
        <v>203</v>
      </c>
      <c r="EE34" s="41">
        <v>203</v>
      </c>
      <c r="EF34" s="41">
        <v>65.2</v>
      </c>
      <c r="EG34" s="41">
        <v>203</v>
      </c>
      <c r="EH34" s="41">
        <v>203</v>
      </c>
      <c r="EI34" s="41">
        <v>203</v>
      </c>
      <c r="EJ34" s="41">
        <v>203</v>
      </c>
      <c r="EK34" s="41">
        <v>203</v>
      </c>
      <c r="EL34" s="41">
        <v>65.2</v>
      </c>
      <c r="EM34" s="41">
        <v>125</v>
      </c>
      <c r="EN34" s="41">
        <v>151</v>
      </c>
      <c r="EO34" s="41">
        <v>151</v>
      </c>
      <c r="EP34" s="41">
        <v>166</v>
      </c>
      <c r="EQ34" s="41">
        <v>166</v>
      </c>
      <c r="ER34" s="41">
        <v>65.2</v>
      </c>
      <c r="ES34" s="41">
        <v>75.400000000000006</v>
      </c>
      <c r="ET34" s="41">
        <v>92.6</v>
      </c>
      <c r="EU34" s="41">
        <v>110</v>
      </c>
      <c r="EV34" s="42">
        <v>65.2</v>
      </c>
      <c r="EW34" s="40">
        <v>358</v>
      </c>
      <c r="EX34" s="41">
        <v>249</v>
      </c>
      <c r="EY34" s="41">
        <v>249</v>
      </c>
      <c r="EZ34" s="41">
        <v>249</v>
      </c>
      <c r="FA34" s="41">
        <v>249</v>
      </c>
      <c r="FB34" s="41">
        <v>249</v>
      </c>
      <c r="FC34" s="41">
        <v>249</v>
      </c>
      <c r="FD34" s="41">
        <v>249</v>
      </c>
      <c r="FE34" s="41">
        <v>249</v>
      </c>
      <c r="FF34" s="41">
        <v>249</v>
      </c>
      <c r="FG34" s="41">
        <v>249</v>
      </c>
      <c r="FH34" s="41">
        <v>249</v>
      </c>
      <c r="FI34" s="41">
        <v>92.6</v>
      </c>
      <c r="FJ34" s="41">
        <v>92.6</v>
      </c>
      <c r="FK34" s="41">
        <v>92.6</v>
      </c>
      <c r="FL34" s="142">
        <v>92.6</v>
      </c>
      <c r="FM34" s="142">
        <v>420</v>
      </c>
      <c r="FN34" s="142">
        <v>294</v>
      </c>
      <c r="FO34" s="142">
        <v>249</v>
      </c>
      <c r="FP34" s="142">
        <v>110</v>
      </c>
      <c r="FQ34" s="142">
        <v>65.2</v>
      </c>
      <c r="FR34" s="142">
        <v>32.9</v>
      </c>
      <c r="FS34" s="142">
        <v>32.9</v>
      </c>
      <c r="FT34" s="142">
        <v>420</v>
      </c>
      <c r="FU34" s="142">
        <v>294</v>
      </c>
      <c r="FV34" s="142">
        <v>249</v>
      </c>
      <c r="FW34" s="142">
        <v>110</v>
      </c>
      <c r="FX34" s="142">
        <v>65.2</v>
      </c>
      <c r="FY34" s="142">
        <v>32.9</v>
      </c>
      <c r="FZ34" s="142">
        <v>32.9</v>
      </c>
      <c r="GA34" s="142">
        <v>420</v>
      </c>
      <c r="GB34" s="142">
        <v>294</v>
      </c>
      <c r="GC34" s="142">
        <v>249</v>
      </c>
      <c r="GD34" s="142">
        <v>110</v>
      </c>
      <c r="GE34" s="142">
        <v>65.2</v>
      </c>
      <c r="GF34" s="142">
        <v>32.9</v>
      </c>
      <c r="GG34" s="142">
        <v>32.9</v>
      </c>
      <c r="GH34" s="142">
        <v>420</v>
      </c>
      <c r="GI34" s="142">
        <v>294</v>
      </c>
      <c r="GJ34" s="142">
        <v>249</v>
      </c>
      <c r="GK34" s="142">
        <v>110</v>
      </c>
      <c r="GL34" s="142">
        <v>65.2</v>
      </c>
      <c r="GM34" s="142">
        <v>32.9</v>
      </c>
      <c r="GN34" s="142">
        <v>32.9</v>
      </c>
      <c r="GO34" s="142">
        <v>420</v>
      </c>
      <c r="GP34" s="142">
        <v>294</v>
      </c>
      <c r="GQ34" s="142">
        <v>249</v>
      </c>
      <c r="GR34" s="142">
        <v>110</v>
      </c>
      <c r="GS34" s="142">
        <v>65.2</v>
      </c>
      <c r="GT34" s="142">
        <v>32.9</v>
      </c>
      <c r="GU34" s="142">
        <v>32.9</v>
      </c>
      <c r="GV34" s="142">
        <v>420</v>
      </c>
      <c r="GW34" s="142">
        <v>294</v>
      </c>
      <c r="GX34" s="142">
        <v>249</v>
      </c>
      <c r="GY34" s="142">
        <v>110</v>
      </c>
      <c r="GZ34" s="142">
        <v>65.2</v>
      </c>
      <c r="HA34" s="142">
        <v>32.9</v>
      </c>
      <c r="HB34" s="142">
        <v>32.9</v>
      </c>
      <c r="HC34" s="142">
        <v>420</v>
      </c>
      <c r="HD34" s="142">
        <v>294</v>
      </c>
      <c r="HE34" s="142">
        <v>249</v>
      </c>
      <c r="HF34" s="142">
        <v>110</v>
      </c>
      <c r="HG34" s="142">
        <v>65.2</v>
      </c>
      <c r="HH34" s="142">
        <v>32.9</v>
      </c>
      <c r="HI34" s="142">
        <v>32.9</v>
      </c>
      <c r="HJ34" s="142">
        <v>420</v>
      </c>
      <c r="HK34" s="142">
        <v>294</v>
      </c>
      <c r="HL34" s="142">
        <v>249</v>
      </c>
      <c r="HM34" s="142">
        <v>110</v>
      </c>
      <c r="HN34" s="142">
        <v>65.2</v>
      </c>
      <c r="HO34" s="142">
        <v>32.9</v>
      </c>
      <c r="HP34" s="142">
        <v>32.9</v>
      </c>
      <c r="HQ34" s="142">
        <v>420</v>
      </c>
      <c r="HR34" s="142">
        <v>294</v>
      </c>
      <c r="HS34" s="142">
        <v>249</v>
      </c>
      <c r="HT34" s="142">
        <v>110</v>
      </c>
      <c r="HU34" s="142">
        <v>65.2</v>
      </c>
      <c r="HV34" s="142">
        <v>32.9</v>
      </c>
      <c r="HW34" s="142">
        <v>32.9</v>
      </c>
      <c r="HX34" s="40">
        <v>358</v>
      </c>
      <c r="HY34" s="41">
        <v>249</v>
      </c>
      <c r="HZ34" s="41">
        <v>249</v>
      </c>
      <c r="IA34" s="41">
        <v>249</v>
      </c>
      <c r="IB34" s="41">
        <v>249</v>
      </c>
      <c r="IC34" s="147">
        <v>249</v>
      </c>
      <c r="ID34" s="147">
        <v>249</v>
      </c>
      <c r="IE34" s="147">
        <v>249</v>
      </c>
      <c r="IF34" s="148">
        <v>249</v>
      </c>
      <c r="IG34" s="147">
        <v>249</v>
      </c>
      <c r="IH34" s="147">
        <v>249</v>
      </c>
      <c r="II34" s="147">
        <v>249</v>
      </c>
      <c r="IJ34" s="41">
        <v>92.6</v>
      </c>
      <c r="IK34" s="41">
        <v>92.6</v>
      </c>
      <c r="IL34" s="41">
        <v>92.6</v>
      </c>
      <c r="IM34" s="41">
        <v>92.6</v>
      </c>
      <c r="IN34" s="41">
        <v>249</v>
      </c>
      <c r="IO34" s="41">
        <v>249</v>
      </c>
      <c r="IP34" s="41">
        <v>249</v>
      </c>
      <c r="IQ34" s="41">
        <v>249</v>
      </c>
      <c r="IR34" s="41">
        <v>249</v>
      </c>
      <c r="IS34" s="41">
        <v>249</v>
      </c>
      <c r="IT34" s="42">
        <v>65.2</v>
      </c>
    </row>
    <row r="35" spans="1:254">
      <c r="A35" t="s">
        <v>71</v>
      </c>
      <c r="B35" s="47" t="s">
        <v>102</v>
      </c>
      <c r="C35" s="48" t="s">
        <v>102</v>
      </c>
      <c r="D35" s="48" t="s">
        <v>102</v>
      </c>
      <c r="E35" s="48" t="s">
        <v>102</v>
      </c>
      <c r="F35" s="40" t="s">
        <v>44</v>
      </c>
      <c r="G35" s="41" t="s">
        <v>44</v>
      </c>
      <c r="H35" s="41" t="s">
        <v>44</v>
      </c>
      <c r="I35" s="142" t="s">
        <v>44</v>
      </c>
      <c r="J35" s="41" t="s">
        <v>44</v>
      </c>
      <c r="K35" s="41" t="s">
        <v>44</v>
      </c>
      <c r="L35" s="41" t="s">
        <v>44</v>
      </c>
      <c r="M35" s="41" t="s">
        <v>44</v>
      </c>
      <c r="N35" s="41" t="s">
        <v>44</v>
      </c>
      <c r="O35" s="41" t="s">
        <v>44</v>
      </c>
      <c r="P35" s="41" t="s">
        <v>44</v>
      </c>
      <c r="Q35" s="41" t="s">
        <v>44</v>
      </c>
      <c r="R35" s="142" t="s">
        <v>44</v>
      </c>
      <c r="S35" s="142" t="s">
        <v>44</v>
      </c>
      <c r="T35" s="41" t="s">
        <v>44</v>
      </c>
      <c r="U35" s="41" t="s">
        <v>44</v>
      </c>
      <c r="V35" s="142" t="s">
        <v>44</v>
      </c>
      <c r="W35" s="142" t="s">
        <v>44</v>
      </c>
      <c r="X35" s="41" t="s">
        <v>44</v>
      </c>
      <c r="Y35" s="142" t="s">
        <v>44</v>
      </c>
      <c r="Z35" s="142" t="s">
        <v>44</v>
      </c>
      <c r="AA35" s="142" t="s">
        <v>44</v>
      </c>
      <c r="AB35" s="142" t="s">
        <v>44</v>
      </c>
      <c r="AC35" s="142" t="s">
        <v>44</v>
      </c>
      <c r="AD35" s="142" t="s">
        <v>44</v>
      </c>
      <c r="AE35" s="142" t="s">
        <v>44</v>
      </c>
      <c r="AF35" s="142" t="s">
        <v>44</v>
      </c>
      <c r="AG35" s="142" t="s">
        <v>44</v>
      </c>
      <c r="AH35" s="142" t="s">
        <v>44</v>
      </c>
      <c r="AI35" s="142" t="s">
        <v>44</v>
      </c>
      <c r="AJ35" s="142" t="s">
        <v>44</v>
      </c>
      <c r="AK35" s="142" t="s">
        <v>44</v>
      </c>
      <c r="AL35" s="142" t="s">
        <v>44</v>
      </c>
      <c r="AM35" s="142" t="s">
        <v>44</v>
      </c>
      <c r="AN35" s="142" t="s">
        <v>44</v>
      </c>
      <c r="AO35" s="142" t="s">
        <v>44</v>
      </c>
      <c r="AP35" s="40" t="s">
        <v>44</v>
      </c>
      <c r="AQ35" s="41" t="s">
        <v>44</v>
      </c>
      <c r="AR35" s="41" t="s">
        <v>44</v>
      </c>
      <c r="AS35" s="41" t="s">
        <v>44</v>
      </c>
      <c r="AT35" s="41" t="s">
        <v>44</v>
      </c>
      <c r="AU35" s="41" t="s">
        <v>44</v>
      </c>
      <c r="AV35" s="41" t="s">
        <v>44</v>
      </c>
      <c r="AW35" s="41" t="s">
        <v>44</v>
      </c>
      <c r="AX35" s="41" t="s">
        <v>44</v>
      </c>
      <c r="AY35" s="41" t="s">
        <v>44</v>
      </c>
      <c r="AZ35" s="41" t="s">
        <v>44</v>
      </c>
      <c r="BA35" s="41" t="s">
        <v>44</v>
      </c>
      <c r="BB35" s="41" t="s">
        <v>102</v>
      </c>
      <c r="BC35" s="41" t="s">
        <v>102</v>
      </c>
      <c r="BD35" s="41" t="s">
        <v>102</v>
      </c>
      <c r="BE35" s="41" t="s">
        <v>102</v>
      </c>
      <c r="BF35" s="142" t="s">
        <v>102</v>
      </c>
      <c r="BG35" s="142" t="s">
        <v>102</v>
      </c>
      <c r="BH35" s="142" t="s">
        <v>102</v>
      </c>
      <c r="BI35" s="142" t="s">
        <v>102</v>
      </c>
      <c r="BJ35" s="142" t="s">
        <v>102</v>
      </c>
      <c r="BK35" s="142" t="s">
        <v>102</v>
      </c>
      <c r="BL35" s="142" t="s">
        <v>102</v>
      </c>
      <c r="BM35" s="142" t="s">
        <v>102</v>
      </c>
      <c r="BN35" s="142" t="s">
        <v>102</v>
      </c>
      <c r="BO35" s="142" t="s">
        <v>102</v>
      </c>
      <c r="BP35" s="142" t="s">
        <v>102</v>
      </c>
      <c r="BQ35" s="142" t="s">
        <v>102</v>
      </c>
      <c r="BR35" s="142" t="s">
        <v>102</v>
      </c>
      <c r="BS35" s="142" t="s">
        <v>102</v>
      </c>
      <c r="BT35" s="142" t="s">
        <v>102</v>
      </c>
      <c r="BU35" s="142" t="s">
        <v>102</v>
      </c>
      <c r="BV35" s="142" t="s">
        <v>102</v>
      </c>
      <c r="BW35" s="142" t="s">
        <v>102</v>
      </c>
      <c r="BX35" s="142" t="s">
        <v>102</v>
      </c>
      <c r="BY35" s="142" t="s">
        <v>102</v>
      </c>
      <c r="BZ35" s="142" t="s">
        <v>102</v>
      </c>
      <c r="CA35" s="142" t="s">
        <v>102</v>
      </c>
      <c r="CB35" s="142" t="s">
        <v>102</v>
      </c>
      <c r="CC35" s="142" t="s">
        <v>102</v>
      </c>
      <c r="CD35" s="142" t="s">
        <v>102</v>
      </c>
      <c r="CE35" s="142" t="s">
        <v>102</v>
      </c>
      <c r="CF35" s="142" t="s">
        <v>102</v>
      </c>
      <c r="CG35" s="142" t="s">
        <v>102</v>
      </c>
      <c r="CH35" s="142" t="s">
        <v>102</v>
      </c>
      <c r="CI35" s="142" t="s">
        <v>102</v>
      </c>
      <c r="CJ35" s="142" t="s">
        <v>102</v>
      </c>
      <c r="CK35" s="142" t="s">
        <v>102</v>
      </c>
      <c r="CL35" s="142" t="s">
        <v>102</v>
      </c>
      <c r="CM35" s="142" t="s">
        <v>102</v>
      </c>
      <c r="CN35" s="142" t="s">
        <v>102</v>
      </c>
      <c r="CO35" s="142" t="s">
        <v>102</v>
      </c>
      <c r="CP35" s="142" t="s">
        <v>102</v>
      </c>
      <c r="CQ35" s="142" t="s">
        <v>102</v>
      </c>
      <c r="CR35" s="142" t="s">
        <v>102</v>
      </c>
      <c r="CS35" s="142" t="s">
        <v>102</v>
      </c>
      <c r="CT35" s="142" t="s">
        <v>102</v>
      </c>
      <c r="CU35" s="142" t="s">
        <v>102</v>
      </c>
      <c r="CV35" s="142" t="s">
        <v>102</v>
      </c>
      <c r="CW35" s="142" t="s">
        <v>102</v>
      </c>
      <c r="CX35" s="142" t="s">
        <v>102</v>
      </c>
      <c r="CY35" s="142" t="s">
        <v>102</v>
      </c>
      <c r="CZ35" s="142" t="s">
        <v>102</v>
      </c>
      <c r="DA35" s="142" t="s">
        <v>102</v>
      </c>
      <c r="DB35" s="142" t="s">
        <v>102</v>
      </c>
      <c r="DC35" s="142" t="s">
        <v>102</v>
      </c>
      <c r="DD35" s="142" t="s">
        <v>102</v>
      </c>
      <c r="DE35" s="142" t="s">
        <v>102</v>
      </c>
      <c r="DF35" s="142" t="s">
        <v>102</v>
      </c>
      <c r="DG35" s="142" t="s">
        <v>102</v>
      </c>
      <c r="DH35" s="142" t="s">
        <v>102</v>
      </c>
      <c r="DI35" s="142" t="s">
        <v>102</v>
      </c>
      <c r="DJ35" s="142" t="s">
        <v>102</v>
      </c>
      <c r="DK35" s="142" t="s">
        <v>102</v>
      </c>
      <c r="DL35" s="142" t="s">
        <v>102</v>
      </c>
      <c r="DM35" s="142" t="s">
        <v>102</v>
      </c>
      <c r="DN35" s="142" t="s">
        <v>102</v>
      </c>
      <c r="DO35" s="142" t="s">
        <v>102</v>
      </c>
      <c r="DP35" s="142" t="s">
        <v>102</v>
      </c>
      <c r="DQ35" s="41" t="s">
        <v>102</v>
      </c>
      <c r="DR35" s="41" t="s">
        <v>102</v>
      </c>
      <c r="DS35" s="41" t="s">
        <v>102</v>
      </c>
      <c r="DT35" s="41" t="s">
        <v>102</v>
      </c>
      <c r="DU35" s="41" t="s">
        <v>102</v>
      </c>
      <c r="DV35" s="41" t="s">
        <v>102</v>
      </c>
      <c r="DW35" s="41" t="s">
        <v>102</v>
      </c>
      <c r="DX35" s="41" t="s">
        <v>102</v>
      </c>
      <c r="DY35" s="41" t="s">
        <v>102</v>
      </c>
      <c r="DZ35" s="41" t="s">
        <v>102</v>
      </c>
      <c r="EA35" s="41" t="s">
        <v>102</v>
      </c>
      <c r="EB35" s="41" t="s">
        <v>102</v>
      </c>
      <c r="EC35" s="41" t="s">
        <v>102</v>
      </c>
      <c r="ED35" s="41" t="s">
        <v>102</v>
      </c>
      <c r="EE35" s="41" t="s">
        <v>102</v>
      </c>
      <c r="EF35" s="41" t="s">
        <v>102</v>
      </c>
      <c r="EG35" s="41" t="s">
        <v>102</v>
      </c>
      <c r="EH35" s="41" t="s">
        <v>102</v>
      </c>
      <c r="EI35" s="41" t="s">
        <v>102</v>
      </c>
      <c r="EJ35" s="41" t="s">
        <v>102</v>
      </c>
      <c r="EK35" s="41" t="s">
        <v>102</v>
      </c>
      <c r="EL35" s="41" t="s">
        <v>102</v>
      </c>
      <c r="EM35" s="41" t="s">
        <v>102</v>
      </c>
      <c r="EN35" s="41" t="s">
        <v>102</v>
      </c>
      <c r="EO35" s="41" t="s">
        <v>102</v>
      </c>
      <c r="EP35" s="41" t="s">
        <v>102</v>
      </c>
      <c r="EQ35" s="41" t="s">
        <v>102</v>
      </c>
      <c r="ER35" s="41" t="s">
        <v>102</v>
      </c>
      <c r="ES35" s="41" t="s">
        <v>102</v>
      </c>
      <c r="ET35" s="41" t="s">
        <v>102</v>
      </c>
      <c r="EU35" s="41" t="s">
        <v>102</v>
      </c>
      <c r="EV35" s="42" t="s">
        <v>102</v>
      </c>
      <c r="EW35" s="40" t="s">
        <v>44</v>
      </c>
      <c r="EX35" s="41" t="s">
        <v>44</v>
      </c>
      <c r="EY35" s="41" t="s">
        <v>44</v>
      </c>
      <c r="EZ35" s="41" t="s">
        <v>44</v>
      </c>
      <c r="FA35" s="41" t="s">
        <v>44</v>
      </c>
      <c r="FB35" s="41" t="s">
        <v>44</v>
      </c>
      <c r="FC35" s="41" t="s">
        <v>44</v>
      </c>
      <c r="FD35" s="41" t="s">
        <v>44</v>
      </c>
      <c r="FE35" s="41" t="s">
        <v>44</v>
      </c>
      <c r="FF35" s="41" t="s">
        <v>44</v>
      </c>
      <c r="FG35" s="41" t="s">
        <v>44</v>
      </c>
      <c r="FH35" s="41" t="s">
        <v>44</v>
      </c>
      <c r="FI35" s="41" t="s">
        <v>102</v>
      </c>
      <c r="FJ35" s="41" t="s">
        <v>102</v>
      </c>
      <c r="FK35" s="41" t="s">
        <v>102</v>
      </c>
      <c r="FL35" s="142" t="s">
        <v>102</v>
      </c>
      <c r="FM35" s="142" t="s">
        <v>102</v>
      </c>
      <c r="FN35" s="142" t="s">
        <v>102</v>
      </c>
      <c r="FO35" s="142" t="s">
        <v>102</v>
      </c>
      <c r="FP35" s="142" t="s">
        <v>102</v>
      </c>
      <c r="FQ35" s="142" t="s">
        <v>102</v>
      </c>
      <c r="FR35" s="142" t="s">
        <v>102</v>
      </c>
      <c r="FS35" s="142" t="s">
        <v>102</v>
      </c>
      <c r="FT35" s="142" t="s">
        <v>102</v>
      </c>
      <c r="FU35" s="142" t="s">
        <v>102</v>
      </c>
      <c r="FV35" s="142" t="s">
        <v>102</v>
      </c>
      <c r="FW35" s="142" t="s">
        <v>102</v>
      </c>
      <c r="FX35" s="142" t="s">
        <v>102</v>
      </c>
      <c r="FY35" s="142" t="s">
        <v>102</v>
      </c>
      <c r="FZ35" s="142" t="s">
        <v>102</v>
      </c>
      <c r="GA35" s="142" t="s">
        <v>102</v>
      </c>
      <c r="GB35" s="142" t="s">
        <v>102</v>
      </c>
      <c r="GC35" s="142" t="s">
        <v>102</v>
      </c>
      <c r="GD35" s="142" t="s">
        <v>102</v>
      </c>
      <c r="GE35" s="142" t="s">
        <v>102</v>
      </c>
      <c r="GF35" s="142" t="s">
        <v>102</v>
      </c>
      <c r="GG35" s="142" t="s">
        <v>102</v>
      </c>
      <c r="GH35" s="142" t="s">
        <v>102</v>
      </c>
      <c r="GI35" s="142" t="s">
        <v>102</v>
      </c>
      <c r="GJ35" s="142" t="s">
        <v>102</v>
      </c>
      <c r="GK35" s="142" t="s">
        <v>102</v>
      </c>
      <c r="GL35" s="142" t="s">
        <v>102</v>
      </c>
      <c r="GM35" s="142" t="s">
        <v>102</v>
      </c>
      <c r="GN35" s="142" t="s">
        <v>102</v>
      </c>
      <c r="GO35" s="142" t="s">
        <v>102</v>
      </c>
      <c r="GP35" s="142" t="s">
        <v>102</v>
      </c>
      <c r="GQ35" s="142" t="s">
        <v>102</v>
      </c>
      <c r="GR35" s="142" t="s">
        <v>102</v>
      </c>
      <c r="GS35" s="142" t="s">
        <v>102</v>
      </c>
      <c r="GT35" s="142" t="s">
        <v>102</v>
      </c>
      <c r="GU35" s="142" t="s">
        <v>102</v>
      </c>
      <c r="GV35" s="142" t="s">
        <v>102</v>
      </c>
      <c r="GW35" s="142" t="s">
        <v>102</v>
      </c>
      <c r="GX35" s="142" t="s">
        <v>102</v>
      </c>
      <c r="GY35" s="142" t="s">
        <v>102</v>
      </c>
      <c r="GZ35" s="142" t="s">
        <v>102</v>
      </c>
      <c r="HA35" s="142" t="s">
        <v>102</v>
      </c>
      <c r="HB35" s="142" t="s">
        <v>102</v>
      </c>
      <c r="HC35" s="142" t="s">
        <v>102</v>
      </c>
      <c r="HD35" s="142" t="s">
        <v>102</v>
      </c>
      <c r="HE35" s="142" t="s">
        <v>102</v>
      </c>
      <c r="HF35" s="142" t="s">
        <v>102</v>
      </c>
      <c r="HG35" s="142" t="s">
        <v>102</v>
      </c>
      <c r="HH35" s="142" t="s">
        <v>102</v>
      </c>
      <c r="HI35" s="142" t="s">
        <v>102</v>
      </c>
      <c r="HJ35" s="142" t="s">
        <v>102</v>
      </c>
      <c r="HK35" s="142" t="s">
        <v>102</v>
      </c>
      <c r="HL35" s="142" t="s">
        <v>102</v>
      </c>
      <c r="HM35" s="142" t="s">
        <v>102</v>
      </c>
      <c r="HN35" s="142" t="s">
        <v>102</v>
      </c>
      <c r="HO35" s="142" t="s">
        <v>102</v>
      </c>
      <c r="HP35" s="142" t="s">
        <v>102</v>
      </c>
      <c r="HQ35" s="142" t="s">
        <v>102</v>
      </c>
      <c r="HR35" s="142" t="s">
        <v>102</v>
      </c>
      <c r="HS35" s="142" t="s">
        <v>102</v>
      </c>
      <c r="HT35" s="142" t="s">
        <v>102</v>
      </c>
      <c r="HU35" s="142" t="s">
        <v>102</v>
      </c>
      <c r="HV35" s="142" t="s">
        <v>102</v>
      </c>
      <c r="HW35" s="142" t="s">
        <v>102</v>
      </c>
      <c r="HX35" s="40" t="s">
        <v>44</v>
      </c>
      <c r="HY35" s="41" t="s">
        <v>44</v>
      </c>
      <c r="HZ35" s="41" t="s">
        <v>44</v>
      </c>
      <c r="IA35" s="41" t="s">
        <v>44</v>
      </c>
      <c r="IB35" s="41" t="s">
        <v>44</v>
      </c>
      <c r="IC35" s="147" t="s">
        <v>44</v>
      </c>
      <c r="ID35" s="147" t="s">
        <v>44</v>
      </c>
      <c r="IE35" s="147" t="s">
        <v>44</v>
      </c>
      <c r="IF35" s="148" t="s">
        <v>44</v>
      </c>
      <c r="IG35" s="147" t="s">
        <v>44</v>
      </c>
      <c r="IH35" s="147" t="s">
        <v>44</v>
      </c>
      <c r="II35" s="147" t="s">
        <v>44</v>
      </c>
      <c r="IJ35" s="41" t="s">
        <v>102</v>
      </c>
      <c r="IK35" s="41" t="s">
        <v>102</v>
      </c>
      <c r="IL35" s="41" t="s">
        <v>102</v>
      </c>
      <c r="IM35" s="41" t="s">
        <v>102</v>
      </c>
      <c r="IN35" s="41" t="s">
        <v>44</v>
      </c>
      <c r="IO35" s="41" t="s">
        <v>44</v>
      </c>
      <c r="IP35" s="41" t="s">
        <v>44</v>
      </c>
      <c r="IQ35" s="41" t="s">
        <v>44</v>
      </c>
      <c r="IR35" s="41" t="s">
        <v>44</v>
      </c>
      <c r="IS35" s="41" t="s">
        <v>44</v>
      </c>
      <c r="IT35" s="42" t="s">
        <v>102</v>
      </c>
    </row>
    <row r="36" spans="1:254">
      <c r="B36" s="40"/>
      <c r="C36" s="41"/>
      <c r="D36" s="41"/>
      <c r="E36" s="41"/>
      <c r="F36" s="40"/>
      <c r="G36" s="41"/>
      <c r="H36" s="41"/>
      <c r="I36" s="142"/>
      <c r="J36" s="41"/>
      <c r="K36" s="41"/>
      <c r="L36" s="41"/>
      <c r="M36" s="41"/>
      <c r="N36" s="41"/>
      <c r="O36" s="41"/>
      <c r="P36" s="41"/>
      <c r="Q36" s="41"/>
      <c r="R36" s="142"/>
      <c r="S36" s="142"/>
      <c r="T36" s="41"/>
      <c r="U36" s="41"/>
      <c r="V36" s="142"/>
      <c r="W36" s="142"/>
      <c r="X36" s="41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40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2"/>
      <c r="EW36" s="40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40"/>
      <c r="HY36" s="41"/>
      <c r="HZ36" s="41"/>
      <c r="IA36" s="41"/>
      <c r="IB36" s="41"/>
      <c r="IC36" s="147"/>
      <c r="ID36" s="147"/>
      <c r="IE36" s="147"/>
      <c r="IF36" s="148"/>
      <c r="IG36" s="147"/>
      <c r="IH36" s="147"/>
      <c r="II36" s="147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2"/>
    </row>
    <row r="37" spans="1:254">
      <c r="A37" s="2" t="s">
        <v>40</v>
      </c>
      <c r="B37" s="33"/>
      <c r="C37" s="13"/>
      <c r="D37" s="13"/>
      <c r="E37" s="13"/>
      <c r="F37" s="3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83"/>
      <c r="S37" s="83"/>
      <c r="T37" s="13"/>
      <c r="U37" s="13"/>
      <c r="V37" s="83"/>
      <c r="W37" s="83"/>
      <c r="X37" s="1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3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34"/>
      <c r="EW37" s="3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70"/>
      <c r="FM37" s="170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33"/>
      <c r="HY37" s="13"/>
      <c r="HZ37" s="13"/>
      <c r="IA37" s="13"/>
      <c r="IB37" s="13"/>
      <c r="IC37" s="107"/>
      <c r="ID37" s="107"/>
      <c r="IE37" s="107"/>
      <c r="IF37" s="131"/>
      <c r="IG37" s="107"/>
      <c r="IH37" s="107"/>
      <c r="II37" s="107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34"/>
    </row>
    <row r="38" spans="1:254">
      <c r="A38" t="s">
        <v>41</v>
      </c>
      <c r="B38" s="33">
        <f>B32</f>
        <v>2.2335600000000002</v>
      </c>
      <c r="C38" s="164">
        <f t="shared" ref="C38:E38" si="313">C32</f>
        <v>2.2335600000000002</v>
      </c>
      <c r="D38" s="164">
        <f t="shared" si="313"/>
        <v>2.2335600000000002</v>
      </c>
      <c r="E38" s="164">
        <f t="shared" si="313"/>
        <v>2.2335600000000002</v>
      </c>
      <c r="F38" s="43">
        <f>F32</f>
        <v>1.1527999999999998</v>
      </c>
      <c r="G38" s="26">
        <f t="shared" ref="G38:I38" si="314">G32</f>
        <v>1.1419999999999997</v>
      </c>
      <c r="H38" s="26">
        <f t="shared" si="314"/>
        <v>1.1419999999999997</v>
      </c>
      <c r="I38" s="26">
        <f t="shared" si="314"/>
        <v>1.1419999999999997</v>
      </c>
      <c r="J38" s="26">
        <f t="shared" ref="J38:L38" si="315">J32</f>
        <v>3.0083600000000001</v>
      </c>
      <c r="K38" s="26">
        <f t="shared" si="315"/>
        <v>3.0191599999999998</v>
      </c>
      <c r="L38" s="26">
        <f t="shared" si="315"/>
        <v>3.0191599999999998</v>
      </c>
      <c r="M38" s="26">
        <f t="shared" ref="M38:Q38" si="316">M32</f>
        <v>3.0083599999999997</v>
      </c>
      <c r="N38" s="26">
        <f t="shared" si="316"/>
        <v>3.0083600000000001</v>
      </c>
      <c r="O38" s="26">
        <f t="shared" si="316"/>
        <v>3.0251600000000005</v>
      </c>
      <c r="P38" s="26">
        <f t="shared" si="316"/>
        <v>3.02996</v>
      </c>
      <c r="Q38" s="26">
        <f t="shared" si="316"/>
        <v>3.02996</v>
      </c>
      <c r="R38" s="26">
        <f t="shared" ref="R38:S38" si="317">R32</f>
        <v>3.02996</v>
      </c>
      <c r="S38" s="26">
        <f t="shared" si="317"/>
        <v>3.0083600000000001</v>
      </c>
      <c r="T38" s="26">
        <f t="shared" ref="T38:Y38" si="318">T32</f>
        <v>3.0431600000000003</v>
      </c>
      <c r="U38" s="26">
        <f t="shared" si="318"/>
        <v>3.0347600000000003</v>
      </c>
      <c r="V38" s="26">
        <f t="shared" ref="V38:W38" si="319">V32</f>
        <v>3.0347600000000003</v>
      </c>
      <c r="W38" s="26">
        <f t="shared" si="319"/>
        <v>3.0347600000000003</v>
      </c>
      <c r="X38" s="26">
        <f t="shared" si="318"/>
        <v>3.0371600000000005</v>
      </c>
      <c r="Y38" s="26">
        <f t="shared" si="318"/>
        <v>3.0083600000000001</v>
      </c>
      <c r="Z38" s="26">
        <f t="shared" ref="Z38:AD38" si="320">Z32</f>
        <v>3.0431600000000003</v>
      </c>
      <c r="AA38" s="26">
        <f t="shared" si="320"/>
        <v>3.0347600000000003</v>
      </c>
      <c r="AB38" s="26">
        <f t="shared" si="320"/>
        <v>3.0347600000000003</v>
      </c>
      <c r="AC38" s="26">
        <f t="shared" si="320"/>
        <v>3.0347600000000003</v>
      </c>
      <c r="AD38" s="26">
        <f t="shared" si="320"/>
        <v>3.0371600000000005</v>
      </c>
      <c r="AE38" s="26">
        <f t="shared" ref="AE38:AJ38" si="321">AE32</f>
        <v>3.0083600000000001</v>
      </c>
      <c r="AF38" s="26">
        <f t="shared" si="321"/>
        <v>3.0083600000000001</v>
      </c>
      <c r="AG38" s="26">
        <f t="shared" si="321"/>
        <v>3.0251600000000005</v>
      </c>
      <c r="AH38" s="26">
        <f t="shared" si="321"/>
        <v>3.02996</v>
      </c>
      <c r="AI38" s="26">
        <f t="shared" si="321"/>
        <v>3.02996</v>
      </c>
      <c r="AJ38" s="26">
        <f t="shared" si="321"/>
        <v>3.02996</v>
      </c>
      <c r="AK38" s="26">
        <f t="shared" ref="AK38:AN38" si="322">AK32</f>
        <v>3.0083600000000001</v>
      </c>
      <c r="AL38" s="26">
        <f t="shared" si="322"/>
        <v>3.0083600000000001</v>
      </c>
      <c r="AM38" s="26">
        <f t="shared" si="322"/>
        <v>3.0191600000000003</v>
      </c>
      <c r="AN38" s="26">
        <f t="shared" si="322"/>
        <v>3.0191600000000003</v>
      </c>
      <c r="AO38" s="26">
        <f t="shared" ref="AO38" si="323">AO32</f>
        <v>3.0083600000000001</v>
      </c>
      <c r="AP38" s="43">
        <f>AP32</f>
        <v>1.1527999999999998</v>
      </c>
      <c r="AQ38" s="26">
        <f t="shared" ref="AQ38:BA38" si="324">AQ32</f>
        <v>1.1419999999999997</v>
      </c>
      <c r="AR38" s="26">
        <f t="shared" si="324"/>
        <v>1.1419999999999997</v>
      </c>
      <c r="AS38" s="26">
        <f t="shared" si="324"/>
        <v>1.1419999999999997</v>
      </c>
      <c r="AT38" s="26">
        <f t="shared" si="324"/>
        <v>1.1419999999999997</v>
      </c>
      <c r="AU38" s="26">
        <f t="shared" si="324"/>
        <v>1.1419999999999997</v>
      </c>
      <c r="AV38" s="26">
        <f t="shared" si="324"/>
        <v>1.1419999999999997</v>
      </c>
      <c r="AW38" s="26">
        <f t="shared" si="324"/>
        <v>1.1419999999999997</v>
      </c>
      <c r="AX38" s="26">
        <f t="shared" si="324"/>
        <v>1.1419999999999997</v>
      </c>
      <c r="AY38" s="26">
        <f t="shared" si="324"/>
        <v>1.1419999999999997</v>
      </c>
      <c r="AZ38" s="26">
        <f t="shared" si="324"/>
        <v>1.1419999999999997</v>
      </c>
      <c r="BA38" s="26">
        <f t="shared" si="324"/>
        <v>1.1419999999999997</v>
      </c>
      <c r="BB38" s="26">
        <f>BB32</f>
        <v>1.1228</v>
      </c>
      <c r="BC38" s="26">
        <f t="shared" ref="BC38:BE38" si="325">BC32</f>
        <v>1.1228</v>
      </c>
      <c r="BD38" s="26">
        <f t="shared" si="325"/>
        <v>1.1228</v>
      </c>
      <c r="BE38" s="26">
        <f t="shared" si="325"/>
        <v>1.1228</v>
      </c>
      <c r="BF38" s="26">
        <f t="shared" ref="BF38:BG38" si="326">BF32</f>
        <v>2.2647600000000003</v>
      </c>
      <c r="BG38" s="26">
        <f t="shared" si="326"/>
        <v>2.2599600000000004</v>
      </c>
      <c r="BH38" s="26">
        <f t="shared" ref="BH38:BK38" si="327">BH32</f>
        <v>2.2491600000000003</v>
      </c>
      <c r="BI38" s="26">
        <f t="shared" si="327"/>
        <v>2.2335600000000002</v>
      </c>
      <c r="BJ38" s="26">
        <f t="shared" si="327"/>
        <v>2.2239600000000004</v>
      </c>
      <c r="BK38" s="26">
        <f t="shared" si="327"/>
        <v>2.2191600000000005</v>
      </c>
      <c r="BL38" s="26">
        <f t="shared" ref="BL38:BR38" si="328">BL32</f>
        <v>4.9689282144</v>
      </c>
      <c r="BM38" s="26">
        <f t="shared" si="328"/>
        <v>2.2647600000000003</v>
      </c>
      <c r="BN38" s="26">
        <f t="shared" si="328"/>
        <v>2.2599600000000004</v>
      </c>
      <c r="BO38" s="26">
        <f t="shared" si="328"/>
        <v>2.2491600000000003</v>
      </c>
      <c r="BP38" s="26">
        <f t="shared" si="328"/>
        <v>2.2335600000000002</v>
      </c>
      <c r="BQ38" s="26">
        <f t="shared" si="328"/>
        <v>2.2239600000000004</v>
      </c>
      <c r="BR38" s="26">
        <f t="shared" si="328"/>
        <v>2.2191600000000005</v>
      </c>
      <c r="BS38" s="26">
        <f t="shared" ref="BS38:DP38" si="329">BS32</f>
        <v>4.9689282144</v>
      </c>
      <c r="BT38" s="26">
        <f t="shared" si="329"/>
        <v>2.2647600000000003</v>
      </c>
      <c r="BU38" s="26">
        <f t="shared" si="329"/>
        <v>2.2599600000000004</v>
      </c>
      <c r="BV38" s="26">
        <f t="shared" si="329"/>
        <v>2.2491600000000003</v>
      </c>
      <c r="BW38" s="26">
        <f t="shared" si="329"/>
        <v>2.2335600000000002</v>
      </c>
      <c r="BX38" s="26">
        <f t="shared" si="329"/>
        <v>2.2239600000000004</v>
      </c>
      <c r="BY38" s="26">
        <f t="shared" si="329"/>
        <v>2.2191600000000005</v>
      </c>
      <c r="BZ38" s="26">
        <f t="shared" si="329"/>
        <v>4.9689282144</v>
      </c>
      <c r="CA38" s="26">
        <f t="shared" si="329"/>
        <v>2.2647600000000003</v>
      </c>
      <c r="CB38" s="26">
        <f t="shared" si="329"/>
        <v>2.2599600000000004</v>
      </c>
      <c r="CC38" s="26">
        <f t="shared" si="329"/>
        <v>2.2491600000000003</v>
      </c>
      <c r="CD38" s="26">
        <f t="shared" si="329"/>
        <v>2.2335600000000002</v>
      </c>
      <c r="CE38" s="26">
        <f t="shared" si="329"/>
        <v>2.2239600000000004</v>
      </c>
      <c r="CF38" s="26">
        <f t="shared" si="329"/>
        <v>2.2191600000000005</v>
      </c>
      <c r="CG38" s="26">
        <f t="shared" si="329"/>
        <v>4.9689282144</v>
      </c>
      <c r="CH38" s="26">
        <f t="shared" si="329"/>
        <v>2.2647600000000003</v>
      </c>
      <c r="CI38" s="26">
        <f t="shared" si="329"/>
        <v>2.2599600000000004</v>
      </c>
      <c r="CJ38" s="26">
        <f t="shared" si="329"/>
        <v>2.2491600000000003</v>
      </c>
      <c r="CK38" s="26">
        <f t="shared" si="329"/>
        <v>2.2335600000000002</v>
      </c>
      <c r="CL38" s="26">
        <f t="shared" si="329"/>
        <v>2.2239600000000004</v>
      </c>
      <c r="CM38" s="26">
        <f t="shared" si="329"/>
        <v>2.2191600000000005</v>
      </c>
      <c r="CN38" s="26">
        <f t="shared" si="329"/>
        <v>4.9689282144</v>
      </c>
      <c r="CO38" s="26">
        <f t="shared" si="329"/>
        <v>2.2647600000000003</v>
      </c>
      <c r="CP38" s="26">
        <f t="shared" si="329"/>
        <v>2.2599600000000004</v>
      </c>
      <c r="CQ38" s="26">
        <f t="shared" si="329"/>
        <v>2.2491600000000003</v>
      </c>
      <c r="CR38" s="26">
        <f t="shared" si="329"/>
        <v>2.2335600000000002</v>
      </c>
      <c r="CS38" s="26">
        <f t="shared" si="329"/>
        <v>2.2239600000000004</v>
      </c>
      <c r="CT38" s="26">
        <f t="shared" si="329"/>
        <v>2.2191600000000005</v>
      </c>
      <c r="CU38" s="26">
        <f t="shared" si="329"/>
        <v>4.9689282144</v>
      </c>
      <c r="CV38" s="26">
        <f t="shared" si="329"/>
        <v>2.2647600000000003</v>
      </c>
      <c r="CW38" s="26">
        <f t="shared" si="329"/>
        <v>2.2599600000000004</v>
      </c>
      <c r="CX38" s="26">
        <f t="shared" si="329"/>
        <v>2.2491600000000003</v>
      </c>
      <c r="CY38" s="26">
        <f t="shared" si="329"/>
        <v>2.2335600000000002</v>
      </c>
      <c r="CZ38" s="26">
        <f t="shared" si="329"/>
        <v>2.2239600000000004</v>
      </c>
      <c r="DA38" s="26">
        <f t="shared" si="329"/>
        <v>2.2191600000000005</v>
      </c>
      <c r="DB38" s="26">
        <f t="shared" si="329"/>
        <v>4.9689282144</v>
      </c>
      <c r="DC38" s="26">
        <f t="shared" si="329"/>
        <v>2.2647600000000003</v>
      </c>
      <c r="DD38" s="26">
        <f t="shared" si="329"/>
        <v>2.2599600000000004</v>
      </c>
      <c r="DE38" s="26">
        <f t="shared" si="329"/>
        <v>2.2491600000000003</v>
      </c>
      <c r="DF38" s="26">
        <f t="shared" si="329"/>
        <v>2.2335600000000002</v>
      </c>
      <c r="DG38" s="26">
        <f t="shared" si="329"/>
        <v>2.2239600000000004</v>
      </c>
      <c r="DH38" s="26">
        <f t="shared" si="329"/>
        <v>2.2191600000000005</v>
      </c>
      <c r="DI38" s="26">
        <f t="shared" si="329"/>
        <v>4.9689282144</v>
      </c>
      <c r="DJ38" s="26">
        <f t="shared" si="329"/>
        <v>2.2647600000000003</v>
      </c>
      <c r="DK38" s="26">
        <f t="shared" si="329"/>
        <v>2.2599600000000004</v>
      </c>
      <c r="DL38" s="26">
        <f t="shared" si="329"/>
        <v>2.2491600000000003</v>
      </c>
      <c r="DM38" s="26">
        <f t="shared" si="329"/>
        <v>2.2335600000000002</v>
      </c>
      <c r="DN38" s="26">
        <f t="shared" si="329"/>
        <v>2.2239600000000004</v>
      </c>
      <c r="DO38" s="26">
        <f t="shared" si="329"/>
        <v>2.2191600000000005</v>
      </c>
      <c r="DP38" s="26">
        <f t="shared" si="329"/>
        <v>4.9689282144</v>
      </c>
      <c r="DQ38" s="26">
        <f t="shared" ref="DQ38:DS38" si="330">DQ32</f>
        <v>0.71920000000000006</v>
      </c>
      <c r="DR38" s="26">
        <f t="shared" si="330"/>
        <v>0.7228</v>
      </c>
      <c r="DS38" s="26">
        <f t="shared" si="330"/>
        <v>0.72639999999999993</v>
      </c>
      <c r="DT38" s="26">
        <f>DT32</f>
        <v>0.71679999999999999</v>
      </c>
      <c r="DU38" s="26">
        <f t="shared" ref="DU38:DY38" si="331">DU32</f>
        <v>0.72639999999999993</v>
      </c>
      <c r="DV38" s="26">
        <f t="shared" si="331"/>
        <v>0.73120000000000007</v>
      </c>
      <c r="DW38" s="26">
        <f t="shared" si="331"/>
        <v>0.73120000000000007</v>
      </c>
      <c r="DX38" s="26">
        <f t="shared" si="331"/>
        <v>0.73120000000000007</v>
      </c>
      <c r="DY38" s="26">
        <f t="shared" si="331"/>
        <v>0.73120000000000007</v>
      </c>
      <c r="DZ38" s="26">
        <f>DZ32</f>
        <v>0.71679999999999999</v>
      </c>
      <c r="EA38" s="26">
        <f t="shared" ref="EA38:EE38" si="332">EA32</f>
        <v>0.73720000000000008</v>
      </c>
      <c r="EB38" s="26">
        <f t="shared" si="332"/>
        <v>0.73720000000000008</v>
      </c>
      <c r="EC38" s="26">
        <f t="shared" si="332"/>
        <v>0.73720000000000008</v>
      </c>
      <c r="ED38" s="26">
        <f t="shared" si="332"/>
        <v>0.73720000000000008</v>
      </c>
      <c r="EE38" s="26">
        <f t="shared" si="332"/>
        <v>0.73720000000000008</v>
      </c>
      <c r="EF38" s="26">
        <f>EF32</f>
        <v>0.71679999999999999</v>
      </c>
      <c r="EG38" s="26">
        <f t="shared" ref="EG38:EK38" si="333">EG32</f>
        <v>0.73720000000000008</v>
      </c>
      <c r="EH38" s="26">
        <f t="shared" si="333"/>
        <v>0.73720000000000008</v>
      </c>
      <c r="EI38" s="26">
        <f t="shared" si="333"/>
        <v>0.73720000000000008</v>
      </c>
      <c r="EJ38" s="26">
        <f t="shared" si="333"/>
        <v>0.73720000000000008</v>
      </c>
      <c r="EK38" s="26">
        <f t="shared" si="333"/>
        <v>0.73720000000000008</v>
      </c>
      <c r="EL38" s="26">
        <f>EL32</f>
        <v>0.71679999999999999</v>
      </c>
      <c r="EM38" s="26">
        <f t="shared" ref="EM38:EQ38" si="334">EM32</f>
        <v>0.72639999999999993</v>
      </c>
      <c r="EN38" s="26">
        <f t="shared" si="334"/>
        <v>0.73120000000000007</v>
      </c>
      <c r="EO38" s="26">
        <f t="shared" si="334"/>
        <v>0.73120000000000007</v>
      </c>
      <c r="EP38" s="26">
        <f t="shared" si="334"/>
        <v>0.73120000000000007</v>
      </c>
      <c r="EQ38" s="26">
        <f t="shared" si="334"/>
        <v>0.73120000000000007</v>
      </c>
      <c r="ER38" s="26">
        <f>ER32</f>
        <v>0.71679999999999999</v>
      </c>
      <c r="ES38" s="26">
        <f t="shared" ref="ES38:EU38" si="335">ES32</f>
        <v>0.71920000000000006</v>
      </c>
      <c r="ET38" s="26">
        <f t="shared" si="335"/>
        <v>0.7228</v>
      </c>
      <c r="EU38" s="26">
        <f t="shared" si="335"/>
        <v>0.72639999999999993</v>
      </c>
      <c r="EV38" s="44">
        <f t="shared" ref="EV38:FD38" si="336">EV32</f>
        <v>0.71679999999999999</v>
      </c>
      <c r="EW38" s="43">
        <f>EW32</f>
        <v>1.1527999999999998</v>
      </c>
      <c r="EX38" s="26">
        <f t="shared" si="336"/>
        <v>1.1419999999999997</v>
      </c>
      <c r="EY38" s="26">
        <f t="shared" si="336"/>
        <v>1.1419999999999997</v>
      </c>
      <c r="EZ38" s="26">
        <f t="shared" si="336"/>
        <v>1.1419999999999997</v>
      </c>
      <c r="FA38" s="26">
        <f t="shared" si="336"/>
        <v>1.1419999999999997</v>
      </c>
      <c r="FB38" s="26">
        <f t="shared" si="336"/>
        <v>1.1419999999999997</v>
      </c>
      <c r="FC38" s="26">
        <f t="shared" si="336"/>
        <v>1.1419999999999997</v>
      </c>
      <c r="FD38" s="26">
        <f t="shared" si="336"/>
        <v>1.1419999999999997</v>
      </c>
      <c r="FE38" s="26">
        <f t="shared" ref="FE38:FH38" si="337">FE32</f>
        <v>1.1419999999999997</v>
      </c>
      <c r="FF38" s="26">
        <f t="shared" si="337"/>
        <v>1.1419999999999997</v>
      </c>
      <c r="FG38" s="26">
        <f t="shared" si="337"/>
        <v>1.1419999999999997</v>
      </c>
      <c r="FH38" s="26">
        <f t="shared" si="337"/>
        <v>1.1419999999999997</v>
      </c>
      <c r="FI38" s="26">
        <f>FI32</f>
        <v>1.1228</v>
      </c>
      <c r="FJ38" s="26">
        <f t="shared" ref="FJ38:FS38" si="338">FJ32</f>
        <v>1.1228</v>
      </c>
      <c r="FK38" s="26">
        <f t="shared" si="338"/>
        <v>1.1228</v>
      </c>
      <c r="FL38" s="26">
        <f t="shared" si="338"/>
        <v>1.1228</v>
      </c>
      <c r="FM38" s="26">
        <f t="shared" si="338"/>
        <v>1.391</v>
      </c>
      <c r="FN38" s="26">
        <f t="shared" si="338"/>
        <v>1.373</v>
      </c>
      <c r="FO38" s="26">
        <f t="shared" si="338"/>
        <v>1.367</v>
      </c>
      <c r="FP38" s="26">
        <f t="shared" si="338"/>
        <v>1.3514000000000002</v>
      </c>
      <c r="FQ38" s="26">
        <f t="shared" si="338"/>
        <v>1.3418000000000001</v>
      </c>
      <c r="FR38" s="26">
        <f t="shared" si="338"/>
        <v>1.337</v>
      </c>
      <c r="FS38" s="26">
        <f t="shared" si="338"/>
        <v>2.9877380000000002</v>
      </c>
      <c r="FT38" s="26">
        <f t="shared" ref="FT38:HW38" si="339">FT32</f>
        <v>1.391</v>
      </c>
      <c r="FU38" s="26">
        <f t="shared" si="339"/>
        <v>1.373</v>
      </c>
      <c r="FV38" s="26">
        <f t="shared" si="339"/>
        <v>1.367</v>
      </c>
      <c r="FW38" s="26">
        <f t="shared" si="339"/>
        <v>1.3514000000000002</v>
      </c>
      <c r="FX38" s="26">
        <f t="shared" si="339"/>
        <v>1.3418000000000001</v>
      </c>
      <c r="FY38" s="26">
        <f t="shared" si="339"/>
        <v>1.337</v>
      </c>
      <c r="FZ38" s="26">
        <f t="shared" si="339"/>
        <v>2.9877380000000002</v>
      </c>
      <c r="GA38" s="26">
        <f t="shared" si="339"/>
        <v>1.391</v>
      </c>
      <c r="GB38" s="26">
        <f t="shared" si="339"/>
        <v>1.373</v>
      </c>
      <c r="GC38" s="26">
        <f t="shared" si="339"/>
        <v>1.367</v>
      </c>
      <c r="GD38" s="26">
        <f t="shared" si="339"/>
        <v>1.3514000000000002</v>
      </c>
      <c r="GE38" s="26">
        <f t="shared" si="339"/>
        <v>1.3418000000000001</v>
      </c>
      <c r="GF38" s="26">
        <f t="shared" si="339"/>
        <v>1.337</v>
      </c>
      <c r="GG38" s="26">
        <f t="shared" si="339"/>
        <v>2.9877380000000002</v>
      </c>
      <c r="GH38" s="26">
        <f t="shared" si="339"/>
        <v>1.391</v>
      </c>
      <c r="GI38" s="26">
        <f t="shared" si="339"/>
        <v>1.373</v>
      </c>
      <c r="GJ38" s="26">
        <f t="shared" si="339"/>
        <v>1.367</v>
      </c>
      <c r="GK38" s="26">
        <f t="shared" si="339"/>
        <v>1.3514000000000002</v>
      </c>
      <c r="GL38" s="26">
        <f t="shared" si="339"/>
        <v>1.3418000000000001</v>
      </c>
      <c r="GM38" s="26">
        <f t="shared" si="339"/>
        <v>1.337</v>
      </c>
      <c r="GN38" s="26">
        <f t="shared" si="339"/>
        <v>2.9877380000000002</v>
      </c>
      <c r="GO38" s="26">
        <f t="shared" si="339"/>
        <v>1.391</v>
      </c>
      <c r="GP38" s="26">
        <f t="shared" si="339"/>
        <v>1.373</v>
      </c>
      <c r="GQ38" s="26">
        <f t="shared" si="339"/>
        <v>1.367</v>
      </c>
      <c r="GR38" s="26">
        <f t="shared" si="339"/>
        <v>1.3514000000000002</v>
      </c>
      <c r="GS38" s="26">
        <f t="shared" si="339"/>
        <v>1.3418000000000001</v>
      </c>
      <c r="GT38" s="26">
        <f t="shared" si="339"/>
        <v>1.337</v>
      </c>
      <c r="GU38" s="26">
        <f t="shared" si="339"/>
        <v>2.9877380000000002</v>
      </c>
      <c r="GV38" s="26">
        <f t="shared" si="339"/>
        <v>1.391</v>
      </c>
      <c r="GW38" s="26">
        <f t="shared" si="339"/>
        <v>1.373</v>
      </c>
      <c r="GX38" s="26">
        <f t="shared" si="339"/>
        <v>1.367</v>
      </c>
      <c r="GY38" s="26">
        <f t="shared" si="339"/>
        <v>1.3514000000000002</v>
      </c>
      <c r="GZ38" s="26">
        <f t="shared" si="339"/>
        <v>1.3418000000000001</v>
      </c>
      <c r="HA38" s="26">
        <f t="shared" si="339"/>
        <v>1.337</v>
      </c>
      <c r="HB38" s="26">
        <f t="shared" si="339"/>
        <v>2.9877380000000002</v>
      </c>
      <c r="HC38" s="26">
        <f t="shared" si="339"/>
        <v>1.391</v>
      </c>
      <c r="HD38" s="26">
        <f t="shared" si="339"/>
        <v>1.373</v>
      </c>
      <c r="HE38" s="26">
        <f t="shared" si="339"/>
        <v>1.367</v>
      </c>
      <c r="HF38" s="26">
        <f t="shared" si="339"/>
        <v>1.3514000000000002</v>
      </c>
      <c r="HG38" s="26">
        <f t="shared" si="339"/>
        <v>1.3418000000000001</v>
      </c>
      <c r="HH38" s="26">
        <f t="shared" si="339"/>
        <v>1.337</v>
      </c>
      <c r="HI38" s="26">
        <f t="shared" si="339"/>
        <v>2.9877380000000002</v>
      </c>
      <c r="HJ38" s="26">
        <f t="shared" si="339"/>
        <v>1.391</v>
      </c>
      <c r="HK38" s="26">
        <f t="shared" si="339"/>
        <v>1.373</v>
      </c>
      <c r="HL38" s="26">
        <f t="shared" si="339"/>
        <v>1.367</v>
      </c>
      <c r="HM38" s="26">
        <f t="shared" si="339"/>
        <v>1.3514000000000002</v>
      </c>
      <c r="HN38" s="26">
        <f t="shared" si="339"/>
        <v>1.3418000000000001</v>
      </c>
      <c r="HO38" s="26">
        <f t="shared" si="339"/>
        <v>1.337</v>
      </c>
      <c r="HP38" s="26">
        <f t="shared" si="339"/>
        <v>2.9877380000000002</v>
      </c>
      <c r="HQ38" s="26">
        <f t="shared" si="339"/>
        <v>1.391</v>
      </c>
      <c r="HR38" s="26">
        <f t="shared" si="339"/>
        <v>1.373</v>
      </c>
      <c r="HS38" s="26">
        <f t="shared" si="339"/>
        <v>1.367</v>
      </c>
      <c r="HT38" s="26">
        <f t="shared" si="339"/>
        <v>1.3514000000000002</v>
      </c>
      <c r="HU38" s="26">
        <f t="shared" si="339"/>
        <v>1.3418000000000001</v>
      </c>
      <c r="HV38" s="26">
        <f t="shared" si="339"/>
        <v>1.337</v>
      </c>
      <c r="HW38" s="26">
        <f t="shared" si="339"/>
        <v>2.9877380000000002</v>
      </c>
      <c r="HX38" s="43">
        <f>HX32</f>
        <v>1.1527999999999998</v>
      </c>
      <c r="HY38" s="26">
        <f t="shared" ref="HY38:IJ38" si="340">HY32</f>
        <v>1.1419999999999997</v>
      </c>
      <c r="HZ38" s="26">
        <f t="shared" si="340"/>
        <v>1.1419999999999997</v>
      </c>
      <c r="IA38" s="26">
        <f t="shared" si="340"/>
        <v>1.1419999999999997</v>
      </c>
      <c r="IB38" s="26">
        <f t="shared" si="340"/>
        <v>1.1419999999999997</v>
      </c>
      <c r="IC38" s="149">
        <f t="shared" si="340"/>
        <v>1.1419999999999997</v>
      </c>
      <c r="ID38" s="149">
        <f t="shared" si="340"/>
        <v>1.1419999999999997</v>
      </c>
      <c r="IE38" s="149">
        <f t="shared" si="340"/>
        <v>1.1419999999999997</v>
      </c>
      <c r="IF38" s="150">
        <f t="shared" si="340"/>
        <v>1.1419999999999997</v>
      </c>
      <c r="IG38" s="149">
        <f t="shared" si="340"/>
        <v>1.1419999999999997</v>
      </c>
      <c r="IH38" s="149">
        <f t="shared" si="340"/>
        <v>1.1419999999999997</v>
      </c>
      <c r="II38" s="149">
        <f t="shared" si="340"/>
        <v>1.1419999999999997</v>
      </c>
      <c r="IJ38" s="26">
        <f t="shared" si="340"/>
        <v>1.1228</v>
      </c>
      <c r="IK38" s="26">
        <f t="shared" ref="IK38:IM38" si="341">IK32</f>
        <v>1.1228</v>
      </c>
      <c r="IL38" s="26">
        <f t="shared" si="341"/>
        <v>1.1228</v>
      </c>
      <c r="IM38" s="26">
        <f t="shared" si="341"/>
        <v>1.1228</v>
      </c>
      <c r="IN38" s="26">
        <f t="shared" ref="IN38:IT38" si="342">IN32</f>
        <v>1.1419999999999997</v>
      </c>
      <c r="IO38" s="26">
        <f t="shared" si="342"/>
        <v>1.1419999999999997</v>
      </c>
      <c r="IP38" s="26">
        <f t="shared" si="342"/>
        <v>1.1419999999999997</v>
      </c>
      <c r="IQ38" s="26">
        <f t="shared" si="342"/>
        <v>1.1419999999999997</v>
      </c>
      <c r="IR38" s="26">
        <f t="shared" si="342"/>
        <v>1.1419999999999997</v>
      </c>
      <c r="IS38" s="26">
        <f t="shared" si="342"/>
        <v>1.1419999999999997</v>
      </c>
      <c r="IT38" s="44">
        <f t="shared" si="342"/>
        <v>1.1168</v>
      </c>
    </row>
    <row r="39" spans="1:254">
      <c r="A39" t="s">
        <v>42</v>
      </c>
      <c r="B39" s="33">
        <f>B38*(B16/2)</f>
        <v>27.919500000000003</v>
      </c>
      <c r="C39" s="164">
        <f t="shared" ref="C39:E39" si="343">C38*(C16/2)</f>
        <v>27.919500000000003</v>
      </c>
      <c r="D39" s="164">
        <f t="shared" si="343"/>
        <v>27.919500000000003</v>
      </c>
      <c r="E39" s="164">
        <f t="shared" si="343"/>
        <v>27.919500000000003</v>
      </c>
      <c r="F39" s="33">
        <f>F38*(F16/2)</f>
        <v>17.291999999999998</v>
      </c>
      <c r="G39" s="13">
        <f t="shared" ref="G39:I39" si="344">G38*(G16/2)</f>
        <v>14.274999999999997</v>
      </c>
      <c r="H39" s="13">
        <f t="shared" si="344"/>
        <v>14.274999999999997</v>
      </c>
      <c r="I39" s="13">
        <f t="shared" si="344"/>
        <v>14.274999999999997</v>
      </c>
      <c r="J39" s="13">
        <f t="shared" ref="J39:L39" si="345">J38*(J16/2)</f>
        <v>27.365108020833333</v>
      </c>
      <c r="K39" s="13">
        <f t="shared" si="345"/>
        <v>29.248112499999998</v>
      </c>
      <c r="L39" s="13">
        <f t="shared" si="345"/>
        <v>31.025013958333329</v>
      </c>
      <c r="M39" s="13">
        <f t="shared" ref="M39:Q39" si="346">M38*(M16/2)</f>
        <v>25.571059999999996</v>
      </c>
      <c r="N39" s="13">
        <f t="shared" si="346"/>
        <v>33.820547187500004</v>
      </c>
      <c r="O39" s="13">
        <f t="shared" si="346"/>
        <v>35.135972916666674</v>
      </c>
      <c r="P39" s="13">
        <f t="shared" si="346"/>
        <v>36.327957916666669</v>
      </c>
      <c r="Q39" s="13">
        <f t="shared" si="346"/>
        <v>37.464192916666669</v>
      </c>
      <c r="R39" s="83">
        <f t="shared" ref="R39:S39" si="347">R38*(R16/2)</f>
        <v>38.592537395833332</v>
      </c>
      <c r="S39" s="83">
        <f t="shared" si="347"/>
        <v>25.571060000000003</v>
      </c>
      <c r="T39" s="13">
        <f t="shared" ref="T39:Y39" si="348">T38*(T16/2)</f>
        <v>40.274320625000001</v>
      </c>
      <c r="U39" s="13">
        <f t="shared" si="348"/>
        <v>40.534593854166673</v>
      </c>
      <c r="V39" s="83">
        <f t="shared" ref="V39:W39" si="349">V38*(V16/2)</f>
        <v>40.921841875000005</v>
      </c>
      <c r="W39" s="83">
        <f t="shared" si="349"/>
        <v>41.285380833333335</v>
      </c>
      <c r="X39" s="13">
        <f t="shared" si="348"/>
        <v>41.697675833333342</v>
      </c>
      <c r="Y39" s="83">
        <f t="shared" si="348"/>
        <v>25.571060000000003</v>
      </c>
      <c r="Z39" s="83">
        <f t="shared" ref="Z39:AD39" si="350">Z38*(Z16/2)</f>
        <v>40.274320625000001</v>
      </c>
      <c r="AA39" s="83">
        <f t="shared" si="350"/>
        <v>40.534593854166673</v>
      </c>
      <c r="AB39" s="83">
        <f t="shared" si="350"/>
        <v>40.921841875000005</v>
      </c>
      <c r="AC39" s="83">
        <f t="shared" si="350"/>
        <v>41.285380833333335</v>
      </c>
      <c r="AD39" s="83">
        <f t="shared" si="350"/>
        <v>41.697675833333342</v>
      </c>
      <c r="AE39" s="83">
        <f t="shared" ref="AE39:AJ39" si="351">AE38*(AE16/2)</f>
        <v>25.571060000000003</v>
      </c>
      <c r="AF39" s="83">
        <f t="shared" si="351"/>
        <v>33.820547187500004</v>
      </c>
      <c r="AG39" s="83">
        <f t="shared" si="351"/>
        <v>35.135972916666674</v>
      </c>
      <c r="AH39" s="83">
        <f t="shared" si="351"/>
        <v>36.327957916666669</v>
      </c>
      <c r="AI39" s="83">
        <f t="shared" si="351"/>
        <v>37.464192916666669</v>
      </c>
      <c r="AJ39" s="83">
        <f t="shared" si="351"/>
        <v>38.592537395833332</v>
      </c>
      <c r="AK39" s="83">
        <f t="shared" ref="AK39:AN39" si="352">AK38*(AK16/2)</f>
        <v>25.571060000000003</v>
      </c>
      <c r="AL39" s="83">
        <f t="shared" si="352"/>
        <v>27.365108020833333</v>
      </c>
      <c r="AM39" s="83">
        <f t="shared" si="352"/>
        <v>29.248112500000001</v>
      </c>
      <c r="AN39" s="83">
        <f t="shared" si="352"/>
        <v>31.025013958333336</v>
      </c>
      <c r="AO39" s="83">
        <f t="shared" ref="AO39" si="353">AO38*(AO16/2)</f>
        <v>25.571060000000003</v>
      </c>
      <c r="AP39" s="33">
        <f>AP38*(AP16/2)</f>
        <v>17.291999999999998</v>
      </c>
      <c r="AQ39" s="13">
        <f t="shared" ref="AQ39:BA39" si="354">AQ38*(AQ16/2)</f>
        <v>14.274999999999997</v>
      </c>
      <c r="AR39" s="13">
        <f t="shared" si="354"/>
        <v>14.274999999999997</v>
      </c>
      <c r="AS39" s="13">
        <f t="shared" si="354"/>
        <v>14.274999999999997</v>
      </c>
      <c r="AT39" s="13">
        <f t="shared" si="354"/>
        <v>14.274999999999997</v>
      </c>
      <c r="AU39" s="13">
        <f t="shared" si="354"/>
        <v>14.274999999999997</v>
      </c>
      <c r="AV39" s="13">
        <f t="shared" si="354"/>
        <v>14.274999999999997</v>
      </c>
      <c r="AW39" s="13">
        <f t="shared" si="354"/>
        <v>14.274999999999997</v>
      </c>
      <c r="AX39" s="13">
        <f t="shared" si="354"/>
        <v>14.274999999999997</v>
      </c>
      <c r="AY39" s="13">
        <f t="shared" si="354"/>
        <v>14.274999999999997</v>
      </c>
      <c r="AZ39" s="13">
        <f t="shared" si="354"/>
        <v>14.274999999999997</v>
      </c>
      <c r="BA39" s="13">
        <f t="shared" si="354"/>
        <v>14.274999999999997</v>
      </c>
      <c r="BB39" s="13">
        <f>BB38*(BB16/2)</f>
        <v>9.2630999999999997</v>
      </c>
      <c r="BC39" s="13">
        <f t="shared" ref="BC39:BE39" si="355">BC38*(BC16/2)</f>
        <v>9.2630999999999997</v>
      </c>
      <c r="BD39" s="13">
        <f t="shared" si="355"/>
        <v>9.2630999999999997</v>
      </c>
      <c r="BE39" s="13">
        <f t="shared" si="355"/>
        <v>9.2630999999999997</v>
      </c>
      <c r="BF39" s="83">
        <f t="shared" ref="BF39:BG39" si="356">BF38*(BF16/2)</f>
        <v>33.871184370000002</v>
      </c>
      <c r="BG39" s="83">
        <f t="shared" si="356"/>
        <v>29.938594104000007</v>
      </c>
      <c r="BH39" s="83">
        <f t="shared" ref="BH39:BK39" si="357">BH38*(BH16/2)</f>
        <v>25.947321882000004</v>
      </c>
      <c r="BI39" s="83">
        <f t="shared" si="357"/>
        <v>18.374493018000003</v>
      </c>
      <c r="BJ39" s="83">
        <f t="shared" si="357"/>
        <v>14.247243750000003</v>
      </c>
      <c r="BK39" s="83">
        <f t="shared" si="357"/>
        <v>10.176956802000003</v>
      </c>
      <c r="BL39" s="83">
        <f t="shared" ref="BL39:BR39" si="358">BL38*(BL16/2)</f>
        <v>13.742192092950001</v>
      </c>
      <c r="BM39" s="83">
        <f t="shared" si="358"/>
        <v>33.871184370000002</v>
      </c>
      <c r="BN39" s="83">
        <f t="shared" si="358"/>
        <v>29.938594104000007</v>
      </c>
      <c r="BO39" s="83">
        <f t="shared" si="358"/>
        <v>25.947321882000004</v>
      </c>
      <c r="BP39" s="83">
        <f t="shared" si="358"/>
        <v>18.374493018000003</v>
      </c>
      <c r="BQ39" s="83">
        <f t="shared" si="358"/>
        <v>14.247243750000003</v>
      </c>
      <c r="BR39" s="83">
        <f t="shared" si="358"/>
        <v>10.176956802000003</v>
      </c>
      <c r="BS39" s="83">
        <f t="shared" ref="BS39:DP39" si="359">BS38*(BS16/2)</f>
        <v>13.742192092950001</v>
      </c>
      <c r="BT39" s="83">
        <f t="shared" si="359"/>
        <v>33.871184370000002</v>
      </c>
      <c r="BU39" s="83">
        <f t="shared" si="359"/>
        <v>29.938594104000007</v>
      </c>
      <c r="BV39" s="83">
        <f t="shared" si="359"/>
        <v>25.947321882000004</v>
      </c>
      <c r="BW39" s="83">
        <f t="shared" si="359"/>
        <v>18.374493018000003</v>
      </c>
      <c r="BX39" s="83">
        <f t="shared" si="359"/>
        <v>14.247243750000003</v>
      </c>
      <c r="BY39" s="83">
        <f t="shared" si="359"/>
        <v>10.176956802000003</v>
      </c>
      <c r="BZ39" s="83">
        <f t="shared" si="359"/>
        <v>13.742192092950001</v>
      </c>
      <c r="CA39" s="83">
        <f t="shared" si="359"/>
        <v>33.871184370000002</v>
      </c>
      <c r="CB39" s="83">
        <f t="shared" si="359"/>
        <v>29.938594104000007</v>
      </c>
      <c r="CC39" s="83">
        <f t="shared" si="359"/>
        <v>25.947321882000004</v>
      </c>
      <c r="CD39" s="83">
        <f t="shared" si="359"/>
        <v>18.374493018000003</v>
      </c>
      <c r="CE39" s="83">
        <f t="shared" si="359"/>
        <v>14.247243750000003</v>
      </c>
      <c r="CF39" s="83">
        <f t="shared" si="359"/>
        <v>10.176956802000003</v>
      </c>
      <c r="CG39" s="83">
        <f t="shared" si="359"/>
        <v>13.742192092950001</v>
      </c>
      <c r="CH39" s="83">
        <f t="shared" si="359"/>
        <v>33.871184370000002</v>
      </c>
      <c r="CI39" s="83">
        <f t="shared" si="359"/>
        <v>29.938594104000007</v>
      </c>
      <c r="CJ39" s="83">
        <f t="shared" si="359"/>
        <v>25.947321882000004</v>
      </c>
      <c r="CK39" s="83">
        <f t="shared" si="359"/>
        <v>18.374493018000003</v>
      </c>
      <c r="CL39" s="83">
        <f t="shared" si="359"/>
        <v>14.247243750000003</v>
      </c>
      <c r="CM39" s="83">
        <f t="shared" si="359"/>
        <v>10.176956802000003</v>
      </c>
      <c r="CN39" s="83">
        <f t="shared" si="359"/>
        <v>13.742192092950001</v>
      </c>
      <c r="CO39" s="83">
        <f t="shared" si="359"/>
        <v>33.871184370000002</v>
      </c>
      <c r="CP39" s="83">
        <f t="shared" si="359"/>
        <v>29.938594104000007</v>
      </c>
      <c r="CQ39" s="83">
        <f t="shared" si="359"/>
        <v>25.947321882000004</v>
      </c>
      <c r="CR39" s="83">
        <f t="shared" si="359"/>
        <v>18.374493018000003</v>
      </c>
      <c r="CS39" s="83">
        <f t="shared" si="359"/>
        <v>14.247243750000003</v>
      </c>
      <c r="CT39" s="83">
        <f t="shared" si="359"/>
        <v>10.176956802000003</v>
      </c>
      <c r="CU39" s="83">
        <f t="shared" si="359"/>
        <v>13.742192092950001</v>
      </c>
      <c r="CV39" s="83">
        <f t="shared" si="359"/>
        <v>33.871184370000002</v>
      </c>
      <c r="CW39" s="83">
        <f t="shared" si="359"/>
        <v>29.938594104000007</v>
      </c>
      <c r="CX39" s="83">
        <f t="shared" si="359"/>
        <v>25.947321882000004</v>
      </c>
      <c r="CY39" s="83">
        <f t="shared" si="359"/>
        <v>18.374493018000003</v>
      </c>
      <c r="CZ39" s="83">
        <f t="shared" si="359"/>
        <v>14.247243750000003</v>
      </c>
      <c r="DA39" s="83">
        <f t="shared" si="359"/>
        <v>10.176956802000003</v>
      </c>
      <c r="DB39" s="83">
        <f t="shared" si="359"/>
        <v>13.742192092950001</v>
      </c>
      <c r="DC39" s="83">
        <f t="shared" si="359"/>
        <v>33.871184370000002</v>
      </c>
      <c r="DD39" s="83">
        <f t="shared" si="359"/>
        <v>29.938594104000007</v>
      </c>
      <c r="DE39" s="83">
        <f t="shared" si="359"/>
        <v>25.947321882000004</v>
      </c>
      <c r="DF39" s="83">
        <f t="shared" si="359"/>
        <v>18.374493018000003</v>
      </c>
      <c r="DG39" s="83">
        <f t="shared" si="359"/>
        <v>14.247243750000003</v>
      </c>
      <c r="DH39" s="83">
        <f t="shared" si="359"/>
        <v>10.176956802000003</v>
      </c>
      <c r="DI39" s="83">
        <f t="shared" si="359"/>
        <v>13.742192092950001</v>
      </c>
      <c r="DJ39" s="83">
        <f t="shared" si="359"/>
        <v>33.871184370000002</v>
      </c>
      <c r="DK39" s="83">
        <f t="shared" si="359"/>
        <v>29.938594104000007</v>
      </c>
      <c r="DL39" s="83">
        <f t="shared" si="359"/>
        <v>25.947321882000004</v>
      </c>
      <c r="DM39" s="83">
        <f t="shared" si="359"/>
        <v>18.374493018000003</v>
      </c>
      <c r="DN39" s="83">
        <f t="shared" si="359"/>
        <v>14.247243750000003</v>
      </c>
      <c r="DO39" s="83">
        <f t="shared" si="359"/>
        <v>10.176956802000003</v>
      </c>
      <c r="DP39" s="83">
        <f t="shared" si="359"/>
        <v>13.742192092950001</v>
      </c>
      <c r="DQ39" s="13">
        <f t="shared" ref="DQ39:DS39" si="360">DQ38*(DQ16/2)</f>
        <v>6.5420979166666671</v>
      </c>
      <c r="DR39" s="13">
        <f t="shared" si="360"/>
        <v>7.0021250000000004</v>
      </c>
      <c r="DS39" s="13">
        <f t="shared" si="360"/>
        <v>7.4645166666666656</v>
      </c>
      <c r="DT39" s="13">
        <f>DT38*(DT16/2)</f>
        <v>6.0927999999999995</v>
      </c>
      <c r="DU39" s="13">
        <f t="shared" ref="DU39:DY39" si="361">DU38*(DU16/2)</f>
        <v>8.1663249999999987</v>
      </c>
      <c r="DV39" s="13">
        <f t="shared" si="361"/>
        <v>8.492583333333334</v>
      </c>
      <c r="DW39" s="13">
        <f t="shared" si="361"/>
        <v>8.7667833333333345</v>
      </c>
      <c r="DX39" s="13">
        <f t="shared" si="361"/>
        <v>9.0409833333333349</v>
      </c>
      <c r="DY39" s="13">
        <f t="shared" si="361"/>
        <v>9.3132791666666677</v>
      </c>
      <c r="DZ39" s="13">
        <f>DZ38*(DZ16/2)</f>
        <v>6.0927999999999995</v>
      </c>
      <c r="EA39" s="13">
        <f t="shared" ref="EA39:EE39" si="362">EA38*(EA16/2)</f>
        <v>9.7563812500000004</v>
      </c>
      <c r="EB39" s="13">
        <f t="shared" si="362"/>
        <v>9.8466114583333351</v>
      </c>
      <c r="EC39" s="13">
        <f t="shared" si="362"/>
        <v>9.9406812500000008</v>
      </c>
      <c r="ED39" s="13">
        <f t="shared" si="362"/>
        <v>10.028991666666668</v>
      </c>
      <c r="EE39" s="13">
        <f t="shared" si="362"/>
        <v>10.121141666666666</v>
      </c>
      <c r="EF39" s="13">
        <f>EF38*(EF16/2)</f>
        <v>6.0927999999999995</v>
      </c>
      <c r="EG39" s="13">
        <f t="shared" ref="EG39" si="363">EG38*(EG16/2)</f>
        <v>9.7563812500000004</v>
      </c>
      <c r="EH39" s="13">
        <f t="shared" ref="EH39" si="364">EH38*(EH16/2)</f>
        <v>9.8466114583333351</v>
      </c>
      <c r="EI39" s="13">
        <f t="shared" ref="EI39" si="365">EI38*(EI16/2)</f>
        <v>9.9406812500000008</v>
      </c>
      <c r="EJ39" s="13">
        <f t="shared" ref="EJ39" si="366">EJ38*(EJ16/2)</f>
        <v>10.028991666666668</v>
      </c>
      <c r="EK39" s="13">
        <f t="shared" ref="EK39" si="367">EK38*(EK16/2)</f>
        <v>10.121141666666666</v>
      </c>
      <c r="EL39" s="13">
        <f>EL38*(EL16/2)</f>
        <v>6.0927999999999995</v>
      </c>
      <c r="EM39" s="13">
        <f t="shared" ref="EM39" si="368">EM38*(EM16/2)</f>
        <v>8.1663249999999987</v>
      </c>
      <c r="EN39" s="13">
        <f t="shared" ref="EN39" si="369">EN38*(EN16/2)</f>
        <v>8.492583333333334</v>
      </c>
      <c r="EO39" s="13">
        <f t="shared" ref="EO39" si="370">EO38*(EO16/2)</f>
        <v>8.7667833333333345</v>
      </c>
      <c r="EP39" s="13">
        <f t="shared" ref="EP39" si="371">EP38*(EP16/2)</f>
        <v>9.0409833333333349</v>
      </c>
      <c r="EQ39" s="13">
        <f t="shared" ref="EQ39" si="372">EQ38*(EQ16/2)</f>
        <v>9.3132791666666677</v>
      </c>
      <c r="ER39" s="13">
        <f>ER38*(ER16/2)</f>
        <v>6.0927999999999995</v>
      </c>
      <c r="ES39" s="13">
        <f t="shared" ref="ES39" si="373">ES38*(ES16/2)</f>
        <v>6.5420979166666671</v>
      </c>
      <c r="ET39" s="13">
        <f t="shared" ref="ET39" si="374">ET38*(ET16/2)</f>
        <v>7.0021250000000004</v>
      </c>
      <c r="EU39" s="13">
        <f t="shared" ref="EU39" si="375">EU38*(EU16/2)</f>
        <v>7.4645166666666656</v>
      </c>
      <c r="EV39" s="34">
        <f t="shared" ref="EV39:FD39" si="376">EV38*(EV16/2)</f>
        <v>6.0927999999999995</v>
      </c>
      <c r="EW39" s="33">
        <f>EW38*(EW16/2)</f>
        <v>17.291999999999998</v>
      </c>
      <c r="EX39" s="13">
        <f t="shared" si="376"/>
        <v>14.274999999999997</v>
      </c>
      <c r="EY39" s="13">
        <f t="shared" si="376"/>
        <v>14.274999999999997</v>
      </c>
      <c r="EZ39" s="13">
        <f t="shared" si="376"/>
        <v>14.274999999999997</v>
      </c>
      <c r="FA39" s="13">
        <f t="shared" si="376"/>
        <v>14.274999999999997</v>
      </c>
      <c r="FB39" s="13">
        <f t="shared" si="376"/>
        <v>14.274999999999997</v>
      </c>
      <c r="FC39" s="13">
        <f t="shared" si="376"/>
        <v>14.274999999999997</v>
      </c>
      <c r="FD39" s="13">
        <f t="shared" si="376"/>
        <v>14.274999999999997</v>
      </c>
      <c r="FE39" s="13">
        <f t="shared" ref="FE39:FH39" si="377">FE38*(FE16/2)</f>
        <v>14.274999999999997</v>
      </c>
      <c r="FF39" s="13">
        <f t="shared" si="377"/>
        <v>14.274999999999997</v>
      </c>
      <c r="FG39" s="13">
        <f t="shared" si="377"/>
        <v>14.274999999999997</v>
      </c>
      <c r="FH39" s="13">
        <f t="shared" si="377"/>
        <v>14.274999999999997</v>
      </c>
      <c r="FI39" s="13">
        <f>FI38*(FI16/2)</f>
        <v>9.2630999999999997</v>
      </c>
      <c r="FJ39" s="13">
        <f t="shared" ref="FJ39" si="378">FJ38*(FJ16/2)</f>
        <v>9.2630999999999997</v>
      </c>
      <c r="FK39" s="13">
        <f t="shared" ref="FK39" si="379">FK38*(FK16/2)</f>
        <v>9.2630999999999997</v>
      </c>
      <c r="FL39" s="170">
        <f t="shared" ref="FL39:FS39" si="380">FL38*(FL16/2)</f>
        <v>9.2630999999999997</v>
      </c>
      <c r="FM39" s="170">
        <f t="shared" si="380"/>
        <v>20.803448249999999</v>
      </c>
      <c r="FN39" s="83">
        <f t="shared" si="380"/>
        <v>18.1886802</v>
      </c>
      <c r="FO39" s="83">
        <f t="shared" si="380"/>
        <v>15.77032715</v>
      </c>
      <c r="FP39" s="83">
        <f t="shared" si="380"/>
        <v>11.117359670000001</v>
      </c>
      <c r="FQ39" s="83">
        <f t="shared" si="380"/>
        <v>8.5959062500000005</v>
      </c>
      <c r="FR39" s="83">
        <f t="shared" si="380"/>
        <v>6.1314151500000005</v>
      </c>
      <c r="FS39" s="83">
        <f t="shared" si="380"/>
        <v>8.2629629062500012</v>
      </c>
      <c r="FT39" s="83">
        <f t="shared" ref="FT39:HW39" si="381">FT38*(FT16/2)</f>
        <v>20.803448249999999</v>
      </c>
      <c r="FU39" s="83">
        <f t="shared" si="381"/>
        <v>18.1886802</v>
      </c>
      <c r="FV39" s="83">
        <f t="shared" si="381"/>
        <v>15.77032715</v>
      </c>
      <c r="FW39" s="83">
        <f t="shared" si="381"/>
        <v>11.117359670000001</v>
      </c>
      <c r="FX39" s="83">
        <f t="shared" si="381"/>
        <v>8.5959062500000005</v>
      </c>
      <c r="FY39" s="83">
        <f t="shared" si="381"/>
        <v>6.1314151500000005</v>
      </c>
      <c r="FZ39" s="83">
        <f t="shared" si="381"/>
        <v>8.2629629062500012</v>
      </c>
      <c r="GA39" s="83">
        <f t="shared" si="381"/>
        <v>20.803448249999999</v>
      </c>
      <c r="GB39" s="83">
        <f t="shared" si="381"/>
        <v>18.1886802</v>
      </c>
      <c r="GC39" s="83">
        <f t="shared" si="381"/>
        <v>15.77032715</v>
      </c>
      <c r="GD39" s="83">
        <f t="shared" si="381"/>
        <v>11.117359670000001</v>
      </c>
      <c r="GE39" s="83">
        <f t="shared" si="381"/>
        <v>8.5959062500000005</v>
      </c>
      <c r="GF39" s="83">
        <f t="shared" si="381"/>
        <v>6.1314151500000005</v>
      </c>
      <c r="GG39" s="83">
        <f t="shared" si="381"/>
        <v>8.2629629062500012</v>
      </c>
      <c r="GH39" s="83">
        <f t="shared" si="381"/>
        <v>20.803448249999999</v>
      </c>
      <c r="GI39" s="83">
        <f t="shared" si="381"/>
        <v>18.1886802</v>
      </c>
      <c r="GJ39" s="83">
        <f t="shared" si="381"/>
        <v>15.77032715</v>
      </c>
      <c r="GK39" s="83">
        <f t="shared" si="381"/>
        <v>11.117359670000001</v>
      </c>
      <c r="GL39" s="83">
        <f t="shared" si="381"/>
        <v>8.5959062500000005</v>
      </c>
      <c r="GM39" s="83">
        <f t="shared" si="381"/>
        <v>6.1314151500000005</v>
      </c>
      <c r="GN39" s="83">
        <f t="shared" si="381"/>
        <v>8.2629629062500012</v>
      </c>
      <c r="GO39" s="83">
        <f t="shared" si="381"/>
        <v>20.803448249999999</v>
      </c>
      <c r="GP39" s="83">
        <f t="shared" si="381"/>
        <v>18.1886802</v>
      </c>
      <c r="GQ39" s="83">
        <f t="shared" si="381"/>
        <v>15.77032715</v>
      </c>
      <c r="GR39" s="83">
        <f t="shared" si="381"/>
        <v>11.117359670000001</v>
      </c>
      <c r="GS39" s="83">
        <f t="shared" si="381"/>
        <v>8.5959062500000005</v>
      </c>
      <c r="GT39" s="83">
        <f t="shared" si="381"/>
        <v>6.1314151500000005</v>
      </c>
      <c r="GU39" s="83">
        <f t="shared" si="381"/>
        <v>8.2629629062500012</v>
      </c>
      <c r="GV39" s="83">
        <f t="shared" si="381"/>
        <v>20.803448249999999</v>
      </c>
      <c r="GW39" s="83">
        <f t="shared" si="381"/>
        <v>18.1886802</v>
      </c>
      <c r="GX39" s="83">
        <f t="shared" si="381"/>
        <v>15.77032715</v>
      </c>
      <c r="GY39" s="83">
        <f t="shared" si="381"/>
        <v>11.117359670000001</v>
      </c>
      <c r="GZ39" s="83">
        <f t="shared" si="381"/>
        <v>8.5959062500000005</v>
      </c>
      <c r="HA39" s="83">
        <f t="shared" si="381"/>
        <v>6.1314151500000005</v>
      </c>
      <c r="HB39" s="83">
        <f t="shared" si="381"/>
        <v>8.2629629062500012</v>
      </c>
      <c r="HC39" s="83">
        <f t="shared" si="381"/>
        <v>20.803448249999999</v>
      </c>
      <c r="HD39" s="83">
        <f t="shared" si="381"/>
        <v>18.1886802</v>
      </c>
      <c r="HE39" s="83">
        <f t="shared" si="381"/>
        <v>15.77032715</v>
      </c>
      <c r="HF39" s="83">
        <f t="shared" si="381"/>
        <v>11.117359670000001</v>
      </c>
      <c r="HG39" s="83">
        <f t="shared" si="381"/>
        <v>8.5959062500000005</v>
      </c>
      <c r="HH39" s="83">
        <f t="shared" si="381"/>
        <v>6.1314151500000005</v>
      </c>
      <c r="HI39" s="83">
        <f t="shared" si="381"/>
        <v>8.2629629062500012</v>
      </c>
      <c r="HJ39" s="83">
        <f t="shared" si="381"/>
        <v>20.803448249999999</v>
      </c>
      <c r="HK39" s="83">
        <f t="shared" si="381"/>
        <v>18.1886802</v>
      </c>
      <c r="HL39" s="83">
        <f t="shared" si="381"/>
        <v>15.77032715</v>
      </c>
      <c r="HM39" s="83">
        <f t="shared" si="381"/>
        <v>11.117359670000001</v>
      </c>
      <c r="HN39" s="83">
        <f t="shared" si="381"/>
        <v>8.5959062500000005</v>
      </c>
      <c r="HO39" s="83">
        <f t="shared" si="381"/>
        <v>6.1314151500000005</v>
      </c>
      <c r="HP39" s="83">
        <f t="shared" si="381"/>
        <v>8.2629629062500012</v>
      </c>
      <c r="HQ39" s="83">
        <f t="shared" si="381"/>
        <v>20.803448249999999</v>
      </c>
      <c r="HR39" s="83">
        <f t="shared" si="381"/>
        <v>18.1886802</v>
      </c>
      <c r="HS39" s="83">
        <f t="shared" si="381"/>
        <v>15.77032715</v>
      </c>
      <c r="HT39" s="83">
        <f t="shared" si="381"/>
        <v>11.117359670000001</v>
      </c>
      <c r="HU39" s="83">
        <f t="shared" si="381"/>
        <v>8.5959062500000005</v>
      </c>
      <c r="HV39" s="83">
        <f t="shared" si="381"/>
        <v>6.1314151500000005</v>
      </c>
      <c r="HW39" s="83">
        <f t="shared" si="381"/>
        <v>8.2629629062500012</v>
      </c>
      <c r="HX39" s="33">
        <f>HX38*(HX16/2)</f>
        <v>17.291999999999998</v>
      </c>
      <c r="HY39" s="13">
        <f t="shared" ref="HY39:IJ39" si="382">HY38*(HY16/2)</f>
        <v>14.274999999999997</v>
      </c>
      <c r="HZ39" s="13">
        <f t="shared" si="382"/>
        <v>14.274999999999997</v>
      </c>
      <c r="IA39" s="13">
        <f t="shared" si="382"/>
        <v>14.274999999999997</v>
      </c>
      <c r="IB39" s="13">
        <f t="shared" si="382"/>
        <v>14.274999999999997</v>
      </c>
      <c r="IC39" s="107">
        <f t="shared" si="382"/>
        <v>14.274999999999997</v>
      </c>
      <c r="ID39" s="107">
        <f t="shared" si="382"/>
        <v>14.274999999999997</v>
      </c>
      <c r="IE39" s="107">
        <f t="shared" si="382"/>
        <v>14.274999999999997</v>
      </c>
      <c r="IF39" s="131">
        <f t="shared" si="382"/>
        <v>14.274999999999997</v>
      </c>
      <c r="IG39" s="107">
        <f t="shared" si="382"/>
        <v>14.274999999999997</v>
      </c>
      <c r="IH39" s="107">
        <f t="shared" si="382"/>
        <v>14.274999999999997</v>
      </c>
      <c r="II39" s="107">
        <f t="shared" si="382"/>
        <v>14.274999999999997</v>
      </c>
      <c r="IJ39" s="13">
        <f t="shared" si="382"/>
        <v>9.2630999999999997</v>
      </c>
      <c r="IK39" s="13">
        <f t="shared" ref="IK39" si="383">IK38*(IK16/2)</f>
        <v>9.2630999999999997</v>
      </c>
      <c r="IL39" s="13">
        <f t="shared" ref="IL39" si="384">IL38*(IL16/2)</f>
        <v>9.2630999999999997</v>
      </c>
      <c r="IM39" s="13">
        <f t="shared" ref="IM39" si="385">IM38*(IM16/2)</f>
        <v>9.2630999999999997</v>
      </c>
      <c r="IN39" s="13">
        <f t="shared" ref="IN39:IT39" si="386">IN38*(IN16/2)</f>
        <v>14.274999999999997</v>
      </c>
      <c r="IO39" s="13">
        <f t="shared" si="386"/>
        <v>14.274999999999997</v>
      </c>
      <c r="IP39" s="13">
        <f t="shared" si="386"/>
        <v>14.274999999999997</v>
      </c>
      <c r="IQ39" s="13">
        <f t="shared" si="386"/>
        <v>14.274999999999997</v>
      </c>
      <c r="IR39" s="13">
        <f t="shared" si="386"/>
        <v>14.274999999999997</v>
      </c>
      <c r="IS39" s="13">
        <f t="shared" si="386"/>
        <v>14.274999999999997</v>
      </c>
      <c r="IT39" s="34">
        <f t="shared" si="386"/>
        <v>7.5384000000000002</v>
      </c>
    </row>
    <row r="40" spans="1:254">
      <c r="A40" s="4" t="s">
        <v>100</v>
      </c>
      <c r="B40" s="33">
        <v>169</v>
      </c>
      <c r="C40" s="164">
        <v>169</v>
      </c>
      <c r="D40" s="164">
        <v>169</v>
      </c>
      <c r="E40" s="164">
        <v>169</v>
      </c>
      <c r="F40" s="33">
        <v>217</v>
      </c>
      <c r="G40" s="13">
        <v>159</v>
      </c>
      <c r="H40" s="13">
        <v>159</v>
      </c>
      <c r="I40" s="13">
        <v>159</v>
      </c>
      <c r="J40" s="13">
        <v>106</v>
      </c>
      <c r="K40" s="13">
        <v>159</v>
      </c>
      <c r="L40" s="13">
        <v>159</v>
      </c>
      <c r="M40" s="13">
        <v>106</v>
      </c>
      <c r="N40" s="13">
        <v>106</v>
      </c>
      <c r="O40" s="13">
        <v>169</v>
      </c>
      <c r="P40" s="13">
        <v>217</v>
      </c>
      <c r="Q40" s="13">
        <v>217</v>
      </c>
      <c r="R40" s="83">
        <v>217</v>
      </c>
      <c r="S40" s="83">
        <v>106</v>
      </c>
      <c r="T40" s="13">
        <v>237</v>
      </c>
      <c r="U40" s="13">
        <v>217</v>
      </c>
      <c r="V40" s="83">
        <v>217</v>
      </c>
      <c r="W40" s="83">
        <v>217</v>
      </c>
      <c r="X40" s="13">
        <v>237</v>
      </c>
      <c r="Y40" s="83">
        <v>106</v>
      </c>
      <c r="Z40" s="83">
        <v>237</v>
      </c>
      <c r="AA40" s="83">
        <v>217</v>
      </c>
      <c r="AB40" s="83">
        <v>217</v>
      </c>
      <c r="AC40" s="83">
        <v>217</v>
      </c>
      <c r="AD40" s="83">
        <v>237</v>
      </c>
      <c r="AE40" s="83">
        <v>106</v>
      </c>
      <c r="AF40" s="83">
        <v>106</v>
      </c>
      <c r="AG40" s="83">
        <v>169</v>
      </c>
      <c r="AH40" s="83">
        <v>217</v>
      </c>
      <c r="AI40" s="83">
        <v>217</v>
      </c>
      <c r="AJ40" s="83">
        <v>217</v>
      </c>
      <c r="AK40" s="83">
        <v>106</v>
      </c>
      <c r="AL40" s="83">
        <v>106</v>
      </c>
      <c r="AM40" s="83">
        <v>159</v>
      </c>
      <c r="AN40" s="83">
        <v>159</v>
      </c>
      <c r="AO40" s="83">
        <v>106</v>
      </c>
      <c r="AP40" s="33">
        <v>217</v>
      </c>
      <c r="AQ40" s="13">
        <v>159</v>
      </c>
      <c r="AR40" s="13">
        <v>159</v>
      </c>
      <c r="AS40" s="13">
        <v>159</v>
      </c>
      <c r="AT40" s="13">
        <v>159</v>
      </c>
      <c r="AU40" s="13">
        <v>159</v>
      </c>
      <c r="AV40" s="13">
        <v>159</v>
      </c>
      <c r="AW40" s="13">
        <v>159</v>
      </c>
      <c r="AX40" s="13">
        <v>159</v>
      </c>
      <c r="AY40" s="13">
        <v>159</v>
      </c>
      <c r="AZ40" s="13">
        <v>159</v>
      </c>
      <c r="BA40" s="13">
        <v>159</v>
      </c>
      <c r="BB40" s="13">
        <v>85.7</v>
      </c>
      <c r="BC40" s="13">
        <v>85.7</v>
      </c>
      <c r="BD40" s="13">
        <v>85.7</v>
      </c>
      <c r="BE40" s="13">
        <v>85.7</v>
      </c>
      <c r="BF40" s="13">
        <v>217</v>
      </c>
      <c r="BG40" s="83">
        <v>217</v>
      </c>
      <c r="BH40" s="83">
        <v>159</v>
      </c>
      <c r="BI40" s="83">
        <v>96</v>
      </c>
      <c r="BJ40" s="83">
        <v>64.3</v>
      </c>
      <c r="BK40" s="83">
        <v>40.200000000000003</v>
      </c>
      <c r="BL40" s="83">
        <v>40.200000000000003</v>
      </c>
      <c r="BM40" s="83">
        <v>217</v>
      </c>
      <c r="BN40" s="83">
        <v>217</v>
      </c>
      <c r="BO40" s="83">
        <v>159</v>
      </c>
      <c r="BP40" s="83">
        <v>96</v>
      </c>
      <c r="BQ40" s="83">
        <v>64.3</v>
      </c>
      <c r="BR40" s="83">
        <v>40.200000000000003</v>
      </c>
      <c r="BS40" s="83">
        <v>40.200000000000003</v>
      </c>
      <c r="BT40" s="83">
        <v>217</v>
      </c>
      <c r="BU40" s="83">
        <v>217</v>
      </c>
      <c r="BV40" s="83">
        <v>159</v>
      </c>
      <c r="BW40" s="83">
        <v>96</v>
      </c>
      <c r="BX40" s="83">
        <v>64.3</v>
      </c>
      <c r="BY40" s="83">
        <v>40.200000000000003</v>
      </c>
      <c r="BZ40" s="83">
        <v>40.200000000000003</v>
      </c>
      <c r="CA40" s="83">
        <v>217</v>
      </c>
      <c r="CB40" s="83">
        <v>217</v>
      </c>
      <c r="CC40" s="83">
        <v>159</v>
      </c>
      <c r="CD40" s="83">
        <v>96</v>
      </c>
      <c r="CE40" s="83">
        <v>64.3</v>
      </c>
      <c r="CF40" s="83">
        <v>40.200000000000003</v>
      </c>
      <c r="CG40" s="83">
        <v>40.200000000000003</v>
      </c>
      <c r="CH40" s="83">
        <v>217</v>
      </c>
      <c r="CI40" s="83">
        <v>217</v>
      </c>
      <c r="CJ40" s="83">
        <v>159</v>
      </c>
      <c r="CK40" s="83">
        <v>96</v>
      </c>
      <c r="CL40" s="83">
        <v>64.3</v>
      </c>
      <c r="CM40" s="83">
        <v>40.200000000000003</v>
      </c>
      <c r="CN40" s="83">
        <v>40.200000000000003</v>
      </c>
      <c r="CO40" s="83">
        <v>217</v>
      </c>
      <c r="CP40" s="83">
        <v>217</v>
      </c>
      <c r="CQ40" s="83">
        <v>159</v>
      </c>
      <c r="CR40" s="83">
        <v>96</v>
      </c>
      <c r="CS40" s="83">
        <v>64.3</v>
      </c>
      <c r="CT40" s="83">
        <v>40.200000000000003</v>
      </c>
      <c r="CU40" s="83">
        <v>40.200000000000003</v>
      </c>
      <c r="CV40" s="83">
        <v>217</v>
      </c>
      <c r="CW40" s="83">
        <v>217</v>
      </c>
      <c r="CX40" s="83">
        <v>159</v>
      </c>
      <c r="CY40" s="83">
        <v>96</v>
      </c>
      <c r="CZ40" s="83">
        <v>64.3</v>
      </c>
      <c r="DA40" s="83">
        <v>40.200000000000003</v>
      </c>
      <c r="DB40" s="83">
        <v>40.200000000000003</v>
      </c>
      <c r="DC40" s="83">
        <v>217</v>
      </c>
      <c r="DD40" s="83">
        <v>217</v>
      </c>
      <c r="DE40" s="83">
        <v>159</v>
      </c>
      <c r="DF40" s="83">
        <v>96</v>
      </c>
      <c r="DG40" s="83">
        <v>64.3</v>
      </c>
      <c r="DH40" s="83">
        <v>40.200000000000003</v>
      </c>
      <c r="DI40" s="83">
        <v>40.200000000000003</v>
      </c>
      <c r="DJ40" s="83">
        <v>217</v>
      </c>
      <c r="DK40" s="83">
        <v>217</v>
      </c>
      <c r="DL40" s="83">
        <v>159</v>
      </c>
      <c r="DM40" s="83">
        <v>96</v>
      </c>
      <c r="DN40" s="83">
        <v>64.3</v>
      </c>
      <c r="DO40" s="83">
        <v>40.200000000000003</v>
      </c>
      <c r="DP40" s="83">
        <v>40.200000000000003</v>
      </c>
      <c r="DQ40" s="13">
        <v>79.099999999999994</v>
      </c>
      <c r="DR40" s="13">
        <v>85.7</v>
      </c>
      <c r="DS40" s="13">
        <v>96</v>
      </c>
      <c r="DT40" s="13">
        <v>64.3</v>
      </c>
      <c r="DU40" s="13">
        <v>94.8</v>
      </c>
      <c r="DV40" s="13">
        <v>106</v>
      </c>
      <c r="DW40" s="13">
        <v>106</v>
      </c>
      <c r="DX40" s="13">
        <v>106</v>
      </c>
      <c r="DY40" s="13">
        <v>106</v>
      </c>
      <c r="DZ40" s="13">
        <v>64.3</v>
      </c>
      <c r="EA40" s="13">
        <v>131</v>
      </c>
      <c r="EB40" s="13">
        <v>131</v>
      </c>
      <c r="EC40" s="13">
        <v>131</v>
      </c>
      <c r="ED40" s="13">
        <v>131</v>
      </c>
      <c r="EE40" s="13">
        <v>131</v>
      </c>
      <c r="EF40" s="13">
        <v>64.3</v>
      </c>
      <c r="EG40" s="13">
        <v>131</v>
      </c>
      <c r="EH40" s="13">
        <v>131</v>
      </c>
      <c r="EI40" s="13">
        <v>131</v>
      </c>
      <c r="EJ40" s="13">
        <v>131</v>
      </c>
      <c r="EK40" s="13">
        <v>131</v>
      </c>
      <c r="EL40" s="13">
        <v>64.3</v>
      </c>
      <c r="EM40" s="13">
        <v>94.8</v>
      </c>
      <c r="EN40" s="13">
        <v>106</v>
      </c>
      <c r="EO40" s="13">
        <v>106</v>
      </c>
      <c r="EP40" s="13">
        <v>106</v>
      </c>
      <c r="EQ40" s="13">
        <v>106</v>
      </c>
      <c r="ER40" s="13">
        <v>64.3</v>
      </c>
      <c r="ES40" s="13">
        <v>79.099999999999994</v>
      </c>
      <c r="ET40" s="13">
        <v>85.7</v>
      </c>
      <c r="EU40" s="13">
        <v>96</v>
      </c>
      <c r="EV40" s="34">
        <v>64.3</v>
      </c>
      <c r="EW40" s="33">
        <v>217</v>
      </c>
      <c r="EX40" s="13">
        <v>159</v>
      </c>
      <c r="EY40" s="13">
        <v>159</v>
      </c>
      <c r="EZ40" s="13">
        <v>159</v>
      </c>
      <c r="FA40" s="13">
        <v>159</v>
      </c>
      <c r="FB40" s="13">
        <v>159</v>
      </c>
      <c r="FC40" s="13">
        <v>159</v>
      </c>
      <c r="FD40" s="13">
        <v>159</v>
      </c>
      <c r="FE40" s="13">
        <v>159</v>
      </c>
      <c r="FF40" s="13">
        <v>159</v>
      </c>
      <c r="FG40" s="13">
        <v>159</v>
      </c>
      <c r="FH40" s="13">
        <v>159</v>
      </c>
      <c r="FI40" s="13">
        <v>85.7</v>
      </c>
      <c r="FJ40" s="13">
        <v>85.7</v>
      </c>
      <c r="FK40" s="13">
        <v>85.7</v>
      </c>
      <c r="FL40" s="170">
        <v>85.7</v>
      </c>
      <c r="FM40" s="170">
        <v>212</v>
      </c>
      <c r="FN40" s="83">
        <v>169</v>
      </c>
      <c r="FO40" s="83">
        <v>159</v>
      </c>
      <c r="FP40" s="83">
        <v>96</v>
      </c>
      <c r="FQ40" s="83">
        <v>64.3</v>
      </c>
      <c r="FR40" s="83">
        <v>40.200000000000003</v>
      </c>
      <c r="FS40" s="83">
        <v>40.200000000000003</v>
      </c>
      <c r="FT40" s="83">
        <v>212</v>
      </c>
      <c r="FU40" s="83">
        <v>169</v>
      </c>
      <c r="FV40" s="83">
        <v>159</v>
      </c>
      <c r="FW40" s="83">
        <v>96</v>
      </c>
      <c r="FX40" s="83">
        <v>64.3</v>
      </c>
      <c r="FY40" s="83">
        <v>40.200000000000003</v>
      </c>
      <c r="FZ40" s="83">
        <v>40.200000000000003</v>
      </c>
      <c r="GA40" s="83">
        <v>212</v>
      </c>
      <c r="GB40" s="83">
        <v>169</v>
      </c>
      <c r="GC40" s="83">
        <v>159</v>
      </c>
      <c r="GD40" s="83">
        <v>96</v>
      </c>
      <c r="GE40" s="83">
        <v>64.3</v>
      </c>
      <c r="GF40" s="83">
        <v>40.200000000000003</v>
      </c>
      <c r="GG40" s="83">
        <v>40.200000000000003</v>
      </c>
      <c r="GH40" s="83">
        <v>212</v>
      </c>
      <c r="GI40" s="83">
        <v>169</v>
      </c>
      <c r="GJ40" s="83">
        <v>159</v>
      </c>
      <c r="GK40" s="83">
        <v>96</v>
      </c>
      <c r="GL40" s="83">
        <v>64.3</v>
      </c>
      <c r="GM40" s="83">
        <v>40.200000000000003</v>
      </c>
      <c r="GN40" s="83">
        <v>40.200000000000003</v>
      </c>
      <c r="GO40" s="83">
        <v>212</v>
      </c>
      <c r="GP40" s="83">
        <v>169</v>
      </c>
      <c r="GQ40" s="83">
        <v>159</v>
      </c>
      <c r="GR40" s="83">
        <v>96</v>
      </c>
      <c r="GS40" s="83">
        <v>64.3</v>
      </c>
      <c r="GT40" s="83">
        <v>40.200000000000003</v>
      </c>
      <c r="GU40" s="83">
        <v>40.200000000000003</v>
      </c>
      <c r="GV40" s="83">
        <v>212</v>
      </c>
      <c r="GW40" s="83">
        <v>169</v>
      </c>
      <c r="GX40" s="83">
        <v>159</v>
      </c>
      <c r="GY40" s="83">
        <v>96</v>
      </c>
      <c r="GZ40" s="83">
        <v>64.3</v>
      </c>
      <c r="HA40" s="83">
        <v>40.200000000000003</v>
      </c>
      <c r="HB40" s="83">
        <v>40.200000000000003</v>
      </c>
      <c r="HC40" s="83">
        <v>212</v>
      </c>
      <c r="HD40" s="83">
        <v>169</v>
      </c>
      <c r="HE40" s="83">
        <v>159</v>
      </c>
      <c r="HF40" s="83">
        <v>96</v>
      </c>
      <c r="HG40" s="83">
        <v>64.3</v>
      </c>
      <c r="HH40" s="83">
        <v>40.200000000000003</v>
      </c>
      <c r="HI40" s="83">
        <v>40.200000000000003</v>
      </c>
      <c r="HJ40" s="83">
        <v>212</v>
      </c>
      <c r="HK40" s="83">
        <v>169</v>
      </c>
      <c r="HL40" s="83">
        <v>159</v>
      </c>
      <c r="HM40" s="83">
        <v>96</v>
      </c>
      <c r="HN40" s="83">
        <v>64.3</v>
      </c>
      <c r="HO40" s="83">
        <v>40.200000000000003</v>
      </c>
      <c r="HP40" s="83">
        <v>40.200000000000003</v>
      </c>
      <c r="HQ40" s="83">
        <v>212</v>
      </c>
      <c r="HR40" s="83">
        <v>169</v>
      </c>
      <c r="HS40" s="83">
        <v>159</v>
      </c>
      <c r="HT40" s="83">
        <v>96</v>
      </c>
      <c r="HU40" s="83">
        <v>64.3</v>
      </c>
      <c r="HV40" s="83">
        <v>40.200000000000003</v>
      </c>
      <c r="HW40" s="83">
        <v>40.200000000000003</v>
      </c>
      <c r="HX40" s="33">
        <v>217</v>
      </c>
      <c r="HY40" s="13">
        <v>159</v>
      </c>
      <c r="HZ40" s="13">
        <v>159</v>
      </c>
      <c r="IA40" s="13">
        <v>159</v>
      </c>
      <c r="IB40" s="13">
        <v>159</v>
      </c>
      <c r="IC40" s="107">
        <v>159</v>
      </c>
      <c r="ID40" s="107">
        <v>159</v>
      </c>
      <c r="IE40" s="107">
        <v>159</v>
      </c>
      <c r="IF40" s="131">
        <v>159</v>
      </c>
      <c r="IG40" s="107">
        <v>159</v>
      </c>
      <c r="IH40" s="107">
        <v>159</v>
      </c>
      <c r="II40" s="107">
        <v>159</v>
      </c>
      <c r="IJ40" s="13">
        <v>85.7</v>
      </c>
      <c r="IK40" s="13">
        <v>85.7</v>
      </c>
      <c r="IL40" s="13">
        <v>85.7</v>
      </c>
      <c r="IM40" s="13">
        <v>85.7</v>
      </c>
      <c r="IN40" s="13">
        <v>159</v>
      </c>
      <c r="IO40" s="13">
        <v>159</v>
      </c>
      <c r="IP40" s="13">
        <v>159</v>
      </c>
      <c r="IQ40" s="13">
        <v>159</v>
      </c>
      <c r="IR40" s="13">
        <v>159</v>
      </c>
      <c r="IS40" s="13">
        <v>159</v>
      </c>
      <c r="IT40" s="34">
        <v>64.3</v>
      </c>
    </row>
    <row r="41" spans="1:254">
      <c r="A41" t="s">
        <v>43</v>
      </c>
      <c r="B41" s="33" t="s">
        <v>44</v>
      </c>
      <c r="C41" s="164" t="s">
        <v>44</v>
      </c>
      <c r="D41" s="164" t="s">
        <v>44</v>
      </c>
      <c r="E41" s="164" t="s">
        <v>44</v>
      </c>
      <c r="F41" s="33" t="s">
        <v>44</v>
      </c>
      <c r="G41" s="13" t="s">
        <v>44</v>
      </c>
      <c r="H41" s="13" t="s">
        <v>44</v>
      </c>
      <c r="I41" s="13" t="s">
        <v>44</v>
      </c>
      <c r="J41" s="13" t="s">
        <v>44</v>
      </c>
      <c r="K41" s="13" t="s">
        <v>44</v>
      </c>
      <c r="L41" s="13" t="s">
        <v>44</v>
      </c>
      <c r="M41" s="13" t="s">
        <v>44</v>
      </c>
      <c r="N41" s="13" t="s">
        <v>44</v>
      </c>
      <c r="O41" s="13" t="s">
        <v>44</v>
      </c>
      <c r="P41" s="13" t="s">
        <v>44</v>
      </c>
      <c r="Q41" s="13" t="s">
        <v>44</v>
      </c>
      <c r="R41" s="83" t="s">
        <v>44</v>
      </c>
      <c r="S41" s="83" t="s">
        <v>44</v>
      </c>
      <c r="T41" s="13" t="s">
        <v>44</v>
      </c>
      <c r="U41" s="13" t="s">
        <v>44</v>
      </c>
      <c r="V41" s="83" t="s">
        <v>44</v>
      </c>
      <c r="W41" s="83" t="s">
        <v>44</v>
      </c>
      <c r="X41" s="13" t="s">
        <v>44</v>
      </c>
      <c r="Y41" s="83" t="s">
        <v>44</v>
      </c>
      <c r="Z41" s="83" t="s">
        <v>44</v>
      </c>
      <c r="AA41" s="83" t="s">
        <v>44</v>
      </c>
      <c r="AB41" s="83" t="s">
        <v>44</v>
      </c>
      <c r="AC41" s="83" t="s">
        <v>44</v>
      </c>
      <c r="AD41" s="83" t="s">
        <v>44</v>
      </c>
      <c r="AE41" s="83" t="s">
        <v>44</v>
      </c>
      <c r="AF41" s="83" t="s">
        <v>44</v>
      </c>
      <c r="AG41" s="83" t="s">
        <v>44</v>
      </c>
      <c r="AH41" s="83" t="s">
        <v>44</v>
      </c>
      <c r="AI41" s="83" t="s">
        <v>44</v>
      </c>
      <c r="AJ41" s="83" t="s">
        <v>44</v>
      </c>
      <c r="AK41" s="83" t="s">
        <v>44</v>
      </c>
      <c r="AL41" s="83" t="s">
        <v>44</v>
      </c>
      <c r="AM41" s="83" t="s">
        <v>44</v>
      </c>
      <c r="AN41" s="83" t="s">
        <v>44</v>
      </c>
      <c r="AO41" s="83" t="s">
        <v>44</v>
      </c>
      <c r="AP41" s="33" t="s">
        <v>44</v>
      </c>
      <c r="AQ41" s="13" t="s">
        <v>44</v>
      </c>
      <c r="AR41" s="13" t="s">
        <v>44</v>
      </c>
      <c r="AS41" s="13" t="s">
        <v>44</v>
      </c>
      <c r="AT41" s="13" t="s">
        <v>44</v>
      </c>
      <c r="AU41" s="13" t="s">
        <v>44</v>
      </c>
      <c r="AV41" s="13" t="s">
        <v>44</v>
      </c>
      <c r="AW41" s="13" t="s">
        <v>44</v>
      </c>
      <c r="AX41" s="13" t="s">
        <v>44</v>
      </c>
      <c r="AY41" s="13" t="s">
        <v>44</v>
      </c>
      <c r="AZ41" s="13" t="s">
        <v>44</v>
      </c>
      <c r="BA41" s="13" t="s">
        <v>44</v>
      </c>
      <c r="BB41" s="13" t="s">
        <v>102</v>
      </c>
      <c r="BC41" s="13" t="s">
        <v>102</v>
      </c>
      <c r="BD41" s="13" t="s">
        <v>102</v>
      </c>
      <c r="BE41" s="13" t="s">
        <v>102</v>
      </c>
      <c r="BF41" s="83" t="s">
        <v>102</v>
      </c>
      <c r="BG41" s="83" t="s">
        <v>102</v>
      </c>
      <c r="BH41" s="83" t="s">
        <v>102</v>
      </c>
      <c r="BI41" s="83" t="s">
        <v>102</v>
      </c>
      <c r="BJ41" s="83" t="s">
        <v>102</v>
      </c>
      <c r="BK41" s="83" t="s">
        <v>102</v>
      </c>
      <c r="BL41" s="83" t="s">
        <v>102</v>
      </c>
      <c r="BM41" s="83" t="s">
        <v>102</v>
      </c>
      <c r="BN41" s="83" t="s">
        <v>102</v>
      </c>
      <c r="BO41" s="83" t="s">
        <v>102</v>
      </c>
      <c r="BP41" s="83" t="s">
        <v>102</v>
      </c>
      <c r="BQ41" s="83" t="s">
        <v>102</v>
      </c>
      <c r="BR41" s="83" t="s">
        <v>102</v>
      </c>
      <c r="BS41" s="83" t="s">
        <v>102</v>
      </c>
      <c r="BT41" s="83" t="s">
        <v>102</v>
      </c>
      <c r="BU41" s="83" t="s">
        <v>102</v>
      </c>
      <c r="BV41" s="83" t="s">
        <v>102</v>
      </c>
      <c r="BW41" s="83" t="s">
        <v>102</v>
      </c>
      <c r="BX41" s="83" t="s">
        <v>102</v>
      </c>
      <c r="BY41" s="83" t="s">
        <v>102</v>
      </c>
      <c r="BZ41" s="83" t="s">
        <v>102</v>
      </c>
      <c r="CA41" s="83" t="s">
        <v>102</v>
      </c>
      <c r="CB41" s="83" t="s">
        <v>102</v>
      </c>
      <c r="CC41" s="83" t="s">
        <v>102</v>
      </c>
      <c r="CD41" s="83" t="s">
        <v>102</v>
      </c>
      <c r="CE41" s="83" t="s">
        <v>102</v>
      </c>
      <c r="CF41" s="83" t="s">
        <v>102</v>
      </c>
      <c r="CG41" s="83" t="s">
        <v>102</v>
      </c>
      <c r="CH41" s="83" t="s">
        <v>102</v>
      </c>
      <c r="CI41" s="83" t="s">
        <v>102</v>
      </c>
      <c r="CJ41" s="83" t="s">
        <v>102</v>
      </c>
      <c r="CK41" s="83" t="s">
        <v>102</v>
      </c>
      <c r="CL41" s="83" t="s">
        <v>102</v>
      </c>
      <c r="CM41" s="83" t="s">
        <v>102</v>
      </c>
      <c r="CN41" s="83" t="s">
        <v>102</v>
      </c>
      <c r="CO41" s="83" t="s">
        <v>102</v>
      </c>
      <c r="CP41" s="83" t="s">
        <v>102</v>
      </c>
      <c r="CQ41" s="83" t="s">
        <v>102</v>
      </c>
      <c r="CR41" s="83" t="s">
        <v>102</v>
      </c>
      <c r="CS41" s="83" t="s">
        <v>102</v>
      </c>
      <c r="CT41" s="83" t="s">
        <v>102</v>
      </c>
      <c r="CU41" s="83" t="s">
        <v>102</v>
      </c>
      <c r="CV41" s="83" t="s">
        <v>102</v>
      </c>
      <c r="CW41" s="83" t="s">
        <v>102</v>
      </c>
      <c r="CX41" s="83" t="s">
        <v>102</v>
      </c>
      <c r="CY41" s="83" t="s">
        <v>102</v>
      </c>
      <c r="CZ41" s="83" t="s">
        <v>102</v>
      </c>
      <c r="DA41" s="83" t="s">
        <v>102</v>
      </c>
      <c r="DB41" s="83" t="s">
        <v>102</v>
      </c>
      <c r="DC41" s="83" t="s">
        <v>102</v>
      </c>
      <c r="DD41" s="83" t="s">
        <v>102</v>
      </c>
      <c r="DE41" s="83" t="s">
        <v>102</v>
      </c>
      <c r="DF41" s="83" t="s">
        <v>102</v>
      </c>
      <c r="DG41" s="83" t="s">
        <v>102</v>
      </c>
      <c r="DH41" s="83" t="s">
        <v>102</v>
      </c>
      <c r="DI41" s="83" t="s">
        <v>102</v>
      </c>
      <c r="DJ41" s="83" t="s">
        <v>102</v>
      </c>
      <c r="DK41" s="83" t="s">
        <v>102</v>
      </c>
      <c r="DL41" s="83" t="s">
        <v>102</v>
      </c>
      <c r="DM41" s="83" t="s">
        <v>102</v>
      </c>
      <c r="DN41" s="83" t="s">
        <v>102</v>
      </c>
      <c r="DO41" s="83" t="s">
        <v>102</v>
      </c>
      <c r="DP41" s="83" t="s">
        <v>102</v>
      </c>
      <c r="DQ41" s="13" t="s">
        <v>102</v>
      </c>
      <c r="DR41" s="13" t="s">
        <v>102</v>
      </c>
      <c r="DS41" s="13" t="s">
        <v>102</v>
      </c>
      <c r="DT41" s="13" t="s">
        <v>102</v>
      </c>
      <c r="DU41" s="13" t="s">
        <v>102</v>
      </c>
      <c r="DV41" s="13" t="s">
        <v>102</v>
      </c>
      <c r="DW41" s="13" t="s">
        <v>102</v>
      </c>
      <c r="DX41" s="13" t="s">
        <v>102</v>
      </c>
      <c r="DY41" s="13" t="s">
        <v>102</v>
      </c>
      <c r="DZ41" s="13" t="s">
        <v>102</v>
      </c>
      <c r="EA41" s="13" t="s">
        <v>102</v>
      </c>
      <c r="EB41" s="13" t="s">
        <v>102</v>
      </c>
      <c r="EC41" s="13" t="s">
        <v>102</v>
      </c>
      <c r="ED41" s="13" t="s">
        <v>102</v>
      </c>
      <c r="EE41" s="13" t="s">
        <v>102</v>
      </c>
      <c r="EF41" s="13" t="s">
        <v>102</v>
      </c>
      <c r="EG41" s="13" t="s">
        <v>102</v>
      </c>
      <c r="EH41" s="13" t="s">
        <v>102</v>
      </c>
      <c r="EI41" s="13" t="s">
        <v>102</v>
      </c>
      <c r="EJ41" s="13" t="s">
        <v>102</v>
      </c>
      <c r="EK41" s="13" t="s">
        <v>102</v>
      </c>
      <c r="EL41" s="13" t="s">
        <v>102</v>
      </c>
      <c r="EM41" s="13" t="s">
        <v>102</v>
      </c>
      <c r="EN41" s="13" t="s">
        <v>102</v>
      </c>
      <c r="EO41" s="13" t="s">
        <v>102</v>
      </c>
      <c r="EP41" s="13" t="s">
        <v>102</v>
      </c>
      <c r="EQ41" s="13" t="s">
        <v>102</v>
      </c>
      <c r="ER41" s="13" t="s">
        <v>102</v>
      </c>
      <c r="ES41" s="13" t="s">
        <v>102</v>
      </c>
      <c r="ET41" s="13" t="s">
        <v>102</v>
      </c>
      <c r="EU41" s="13" t="s">
        <v>102</v>
      </c>
      <c r="EV41" s="34" t="s">
        <v>102</v>
      </c>
      <c r="EW41" s="33" t="s">
        <v>44</v>
      </c>
      <c r="EX41" s="13" t="s">
        <v>44</v>
      </c>
      <c r="EY41" s="13" t="s">
        <v>44</v>
      </c>
      <c r="EZ41" s="13" t="s">
        <v>44</v>
      </c>
      <c r="FA41" s="13" t="s">
        <v>44</v>
      </c>
      <c r="FB41" s="13" t="s">
        <v>44</v>
      </c>
      <c r="FC41" s="13" t="s">
        <v>44</v>
      </c>
      <c r="FD41" s="13" t="s">
        <v>44</v>
      </c>
      <c r="FE41" s="13" t="s">
        <v>44</v>
      </c>
      <c r="FF41" s="13" t="s">
        <v>44</v>
      </c>
      <c r="FG41" s="13" t="s">
        <v>44</v>
      </c>
      <c r="FH41" s="13" t="s">
        <v>44</v>
      </c>
      <c r="FI41" s="13" t="s">
        <v>102</v>
      </c>
      <c r="FJ41" s="13" t="s">
        <v>102</v>
      </c>
      <c r="FK41" s="13" t="s">
        <v>102</v>
      </c>
      <c r="FL41" s="170" t="s">
        <v>102</v>
      </c>
      <c r="FM41" s="170" t="s">
        <v>102</v>
      </c>
      <c r="FN41" s="83" t="s">
        <v>102</v>
      </c>
      <c r="FO41" s="83" t="s">
        <v>102</v>
      </c>
      <c r="FP41" s="83" t="s">
        <v>102</v>
      </c>
      <c r="FQ41" s="83" t="s">
        <v>102</v>
      </c>
      <c r="FR41" s="83" t="s">
        <v>102</v>
      </c>
      <c r="FS41" s="83" t="s">
        <v>102</v>
      </c>
      <c r="FT41" s="83" t="s">
        <v>102</v>
      </c>
      <c r="FU41" s="83" t="s">
        <v>102</v>
      </c>
      <c r="FV41" s="83" t="s">
        <v>102</v>
      </c>
      <c r="FW41" s="83" t="s">
        <v>102</v>
      </c>
      <c r="FX41" s="83" t="s">
        <v>102</v>
      </c>
      <c r="FY41" s="83" t="s">
        <v>102</v>
      </c>
      <c r="FZ41" s="83" t="s">
        <v>102</v>
      </c>
      <c r="GA41" s="83" t="s">
        <v>102</v>
      </c>
      <c r="GB41" s="83" t="s">
        <v>102</v>
      </c>
      <c r="GC41" s="83" t="s">
        <v>102</v>
      </c>
      <c r="GD41" s="83" t="s">
        <v>102</v>
      </c>
      <c r="GE41" s="83" t="s">
        <v>102</v>
      </c>
      <c r="GF41" s="83" t="s">
        <v>102</v>
      </c>
      <c r="GG41" s="83" t="s">
        <v>102</v>
      </c>
      <c r="GH41" s="83" t="s">
        <v>102</v>
      </c>
      <c r="GI41" s="83" t="s">
        <v>102</v>
      </c>
      <c r="GJ41" s="83" t="s">
        <v>102</v>
      </c>
      <c r="GK41" s="83" t="s">
        <v>102</v>
      </c>
      <c r="GL41" s="83" t="s">
        <v>102</v>
      </c>
      <c r="GM41" s="83" t="s">
        <v>102</v>
      </c>
      <c r="GN41" s="83" t="s">
        <v>102</v>
      </c>
      <c r="GO41" s="83" t="s">
        <v>102</v>
      </c>
      <c r="GP41" s="83" t="s">
        <v>102</v>
      </c>
      <c r="GQ41" s="83" t="s">
        <v>102</v>
      </c>
      <c r="GR41" s="83" t="s">
        <v>102</v>
      </c>
      <c r="GS41" s="83" t="s">
        <v>102</v>
      </c>
      <c r="GT41" s="83" t="s">
        <v>102</v>
      </c>
      <c r="GU41" s="83" t="s">
        <v>102</v>
      </c>
      <c r="GV41" s="83" t="s">
        <v>102</v>
      </c>
      <c r="GW41" s="83" t="s">
        <v>102</v>
      </c>
      <c r="GX41" s="83" t="s">
        <v>102</v>
      </c>
      <c r="GY41" s="83" t="s">
        <v>102</v>
      </c>
      <c r="GZ41" s="83" t="s">
        <v>102</v>
      </c>
      <c r="HA41" s="83" t="s">
        <v>102</v>
      </c>
      <c r="HB41" s="83" t="s">
        <v>102</v>
      </c>
      <c r="HC41" s="83" t="s">
        <v>102</v>
      </c>
      <c r="HD41" s="83" t="s">
        <v>102</v>
      </c>
      <c r="HE41" s="83" t="s">
        <v>102</v>
      </c>
      <c r="HF41" s="83" t="s">
        <v>102</v>
      </c>
      <c r="HG41" s="83" t="s">
        <v>102</v>
      </c>
      <c r="HH41" s="83" t="s">
        <v>102</v>
      </c>
      <c r="HI41" s="83" t="s">
        <v>102</v>
      </c>
      <c r="HJ41" s="83" t="s">
        <v>102</v>
      </c>
      <c r="HK41" s="83" t="s">
        <v>102</v>
      </c>
      <c r="HL41" s="83" t="s">
        <v>102</v>
      </c>
      <c r="HM41" s="83" t="s">
        <v>102</v>
      </c>
      <c r="HN41" s="83" t="s">
        <v>102</v>
      </c>
      <c r="HO41" s="83" t="s">
        <v>102</v>
      </c>
      <c r="HP41" s="83" t="s">
        <v>102</v>
      </c>
      <c r="HQ41" s="83" t="s">
        <v>102</v>
      </c>
      <c r="HR41" s="83" t="s">
        <v>102</v>
      </c>
      <c r="HS41" s="83" t="s">
        <v>102</v>
      </c>
      <c r="HT41" s="83" t="s">
        <v>102</v>
      </c>
      <c r="HU41" s="83" t="s">
        <v>102</v>
      </c>
      <c r="HV41" s="83" t="s">
        <v>102</v>
      </c>
      <c r="HW41" s="83" t="s">
        <v>102</v>
      </c>
      <c r="HX41" s="33" t="s">
        <v>44</v>
      </c>
      <c r="HY41" s="13" t="s">
        <v>44</v>
      </c>
      <c r="HZ41" s="13" t="s">
        <v>44</v>
      </c>
      <c r="IA41" s="13" t="s">
        <v>44</v>
      </c>
      <c r="IB41" s="13" t="s">
        <v>44</v>
      </c>
      <c r="IC41" s="107" t="s">
        <v>44</v>
      </c>
      <c r="ID41" s="107" t="s">
        <v>44</v>
      </c>
      <c r="IE41" s="107" t="s">
        <v>44</v>
      </c>
      <c r="IF41" s="131" t="s">
        <v>44</v>
      </c>
      <c r="IG41" s="107" t="s">
        <v>44</v>
      </c>
      <c r="IH41" s="107" t="s">
        <v>44</v>
      </c>
      <c r="II41" s="107" t="s">
        <v>44</v>
      </c>
      <c r="IJ41" s="13" t="s">
        <v>102</v>
      </c>
      <c r="IK41" s="13" t="s">
        <v>102</v>
      </c>
      <c r="IL41" s="13" t="s">
        <v>102</v>
      </c>
      <c r="IM41" s="13" t="s">
        <v>102</v>
      </c>
      <c r="IN41" s="13" t="s">
        <v>44</v>
      </c>
      <c r="IO41" s="13" t="s">
        <v>44</v>
      </c>
      <c r="IP41" s="13" t="s">
        <v>44</v>
      </c>
      <c r="IQ41" s="13" t="s">
        <v>44</v>
      </c>
      <c r="IR41" s="13" t="s">
        <v>44</v>
      </c>
      <c r="IS41" s="13" t="s">
        <v>44</v>
      </c>
      <c r="IT41" s="34" t="s">
        <v>102</v>
      </c>
    </row>
    <row r="42" spans="1:254">
      <c r="B42" s="33"/>
      <c r="C42" s="13"/>
      <c r="D42" s="13"/>
      <c r="E42" s="13"/>
      <c r="F42" s="3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83"/>
      <c r="S42" s="83"/>
      <c r="T42" s="13"/>
      <c r="U42" s="13"/>
      <c r="V42" s="83"/>
      <c r="W42" s="83"/>
      <c r="X42" s="1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3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34"/>
      <c r="EW42" s="3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70"/>
      <c r="FM42" s="170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33"/>
      <c r="HY42" s="13"/>
      <c r="HZ42" s="13"/>
      <c r="IA42" s="13"/>
      <c r="IB42" s="13"/>
      <c r="IC42" s="107"/>
      <c r="ID42" s="107"/>
      <c r="IE42" s="107"/>
      <c r="IF42" s="131"/>
      <c r="IG42" s="107"/>
      <c r="IH42" s="107"/>
      <c r="II42" s="107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34"/>
    </row>
    <row r="43" spans="1:254">
      <c r="A43" s="2" t="s">
        <v>45</v>
      </c>
      <c r="B43" s="33"/>
      <c r="C43" s="13"/>
      <c r="D43" s="13"/>
      <c r="E43" s="13"/>
      <c r="F43" s="3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83"/>
      <c r="S43" s="83"/>
      <c r="T43" s="13"/>
      <c r="U43" s="13"/>
      <c r="V43" s="83"/>
      <c r="W43" s="83"/>
      <c r="X43" s="1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3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34"/>
      <c r="EW43" s="3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70"/>
      <c r="FM43" s="170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33"/>
      <c r="HY43" s="13"/>
      <c r="HZ43" s="13"/>
      <c r="IA43" s="13"/>
      <c r="IB43" s="13"/>
      <c r="IC43" s="107"/>
      <c r="ID43" s="107"/>
      <c r="IE43" s="107"/>
      <c r="IF43" s="131"/>
      <c r="IG43" s="107"/>
      <c r="IH43" s="107"/>
      <c r="II43" s="107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34"/>
    </row>
    <row r="44" spans="1:254">
      <c r="A44" t="s">
        <v>46</v>
      </c>
      <c r="B44" s="33">
        <f>B16*12/240</f>
        <v>1.25</v>
      </c>
      <c r="C44" s="164">
        <f>C16*12/240</f>
        <v>1.25</v>
      </c>
      <c r="D44" s="164">
        <f>D16*12/240</f>
        <v>1.25</v>
      </c>
      <c r="E44" s="164">
        <f>E16*12/240</f>
        <v>1.25</v>
      </c>
      <c r="F44" s="33">
        <f>F16*12/360</f>
        <v>1</v>
      </c>
      <c r="G44" s="13">
        <f t="shared" ref="G44:I44" si="387">G16*12/360</f>
        <v>0.83333333333333337</v>
      </c>
      <c r="H44" s="13">
        <f t="shared" si="387"/>
        <v>0.83333333333333337</v>
      </c>
      <c r="I44" s="13">
        <f t="shared" si="387"/>
        <v>0.83333333333333337</v>
      </c>
      <c r="J44" s="13">
        <f t="shared" ref="J44:Q44" si="388">J16*12/240</f>
        <v>0.9096354166666667</v>
      </c>
      <c r="K44" s="13">
        <f t="shared" si="388"/>
        <v>0.96875</v>
      </c>
      <c r="L44" s="13">
        <f t="shared" si="388"/>
        <v>1.0276041666666667</v>
      </c>
      <c r="M44" s="13">
        <f t="shared" si="388"/>
        <v>0.85</v>
      </c>
      <c r="N44" s="13">
        <f t="shared" si="388"/>
        <v>1.12421875</v>
      </c>
      <c r="O44" s="13">
        <f t="shared" si="388"/>
        <v>1.1614583333333333</v>
      </c>
      <c r="P44" s="13">
        <f t="shared" si="388"/>
        <v>1.1989583333333333</v>
      </c>
      <c r="Q44" s="13">
        <f t="shared" si="388"/>
        <v>1.2364583333333334</v>
      </c>
      <c r="R44" s="83">
        <f t="shared" ref="R44:S44" si="389">R16*12/240</f>
        <v>1.2736979166666667</v>
      </c>
      <c r="S44" s="83">
        <f t="shared" si="389"/>
        <v>0.85</v>
      </c>
      <c r="T44" s="13">
        <f t="shared" ref="T44:Y44" si="390">T16*12/240</f>
        <v>1.3234375</v>
      </c>
      <c r="U44" s="13">
        <f t="shared" si="390"/>
        <v>1.3356770833333333</v>
      </c>
      <c r="V44" s="83">
        <f t="shared" ref="V44:W44" si="391">V16*12/240</f>
        <v>1.3484375</v>
      </c>
      <c r="W44" s="83">
        <f t="shared" si="391"/>
        <v>1.3604166666666666</v>
      </c>
      <c r="X44" s="13">
        <f t="shared" si="390"/>
        <v>1.3729166666666666</v>
      </c>
      <c r="Y44" s="83">
        <f t="shared" si="390"/>
        <v>0.85</v>
      </c>
      <c r="Z44" s="83">
        <f t="shared" ref="Z44:AD44" si="392">Z16*12/240</f>
        <v>1.3234375</v>
      </c>
      <c r="AA44" s="83">
        <f t="shared" si="392"/>
        <v>1.3356770833333333</v>
      </c>
      <c r="AB44" s="83">
        <f t="shared" si="392"/>
        <v>1.3484375</v>
      </c>
      <c r="AC44" s="83">
        <f t="shared" si="392"/>
        <v>1.3604166666666666</v>
      </c>
      <c r="AD44" s="83">
        <f t="shared" si="392"/>
        <v>1.3729166666666666</v>
      </c>
      <c r="AE44" s="83">
        <f t="shared" ref="AE44:AJ44" si="393">AE16*12/240</f>
        <v>0.85</v>
      </c>
      <c r="AF44" s="83">
        <f t="shared" si="393"/>
        <v>1.12421875</v>
      </c>
      <c r="AG44" s="83">
        <f t="shared" si="393"/>
        <v>1.1614583333333333</v>
      </c>
      <c r="AH44" s="83">
        <f t="shared" si="393"/>
        <v>1.1989583333333333</v>
      </c>
      <c r="AI44" s="83">
        <f t="shared" si="393"/>
        <v>1.2364583333333334</v>
      </c>
      <c r="AJ44" s="83">
        <f t="shared" si="393"/>
        <v>1.2736979166666667</v>
      </c>
      <c r="AK44" s="83">
        <f t="shared" ref="AK44:AN44" si="394">AK16*12/240</f>
        <v>0.85</v>
      </c>
      <c r="AL44" s="83">
        <f t="shared" si="394"/>
        <v>0.9096354166666667</v>
      </c>
      <c r="AM44" s="83">
        <f t="shared" si="394"/>
        <v>0.96875</v>
      </c>
      <c r="AN44" s="83">
        <f t="shared" si="394"/>
        <v>1.0276041666666667</v>
      </c>
      <c r="AO44" s="83">
        <f t="shared" ref="AO44" si="395">AO16*12/240</f>
        <v>0.85</v>
      </c>
      <c r="AP44" s="33">
        <f>AP16*12/360</f>
        <v>1</v>
      </c>
      <c r="AQ44" s="13">
        <f t="shared" ref="AQ44:BA44" si="396">AQ16*12/360</f>
        <v>0.83333333333333337</v>
      </c>
      <c r="AR44" s="13">
        <f t="shared" si="396"/>
        <v>0.83333333333333337</v>
      </c>
      <c r="AS44" s="13">
        <f t="shared" si="396"/>
        <v>0.83333333333333337</v>
      </c>
      <c r="AT44" s="13">
        <f t="shared" si="396"/>
        <v>0.83333333333333337</v>
      </c>
      <c r="AU44" s="13">
        <f t="shared" si="396"/>
        <v>0.83333333333333337</v>
      </c>
      <c r="AV44" s="13">
        <f t="shared" si="396"/>
        <v>0.83333333333333337</v>
      </c>
      <c r="AW44" s="13">
        <f t="shared" si="396"/>
        <v>0.83333333333333337</v>
      </c>
      <c r="AX44" s="13">
        <f t="shared" si="396"/>
        <v>0.83333333333333337</v>
      </c>
      <c r="AY44" s="13">
        <f t="shared" si="396"/>
        <v>0.83333333333333337</v>
      </c>
      <c r="AZ44" s="13">
        <f t="shared" si="396"/>
        <v>0.83333333333333337</v>
      </c>
      <c r="BA44" s="13">
        <f t="shared" si="396"/>
        <v>0.83333333333333337</v>
      </c>
      <c r="BB44" s="13">
        <f>BB16*12/360</f>
        <v>0.55000000000000004</v>
      </c>
      <c r="BC44" s="13">
        <f t="shared" ref="BC44:BE44" si="397">BC16*12/360</f>
        <v>0.55000000000000004</v>
      </c>
      <c r="BD44" s="13">
        <f t="shared" si="397"/>
        <v>0.55000000000000004</v>
      </c>
      <c r="BE44" s="13">
        <f t="shared" si="397"/>
        <v>0.55000000000000004</v>
      </c>
      <c r="BF44" s="83">
        <f>BF16*12/240</f>
        <v>1.4955749999999999</v>
      </c>
      <c r="BG44" s="83">
        <f>BG16*12/240</f>
        <v>1.32474</v>
      </c>
      <c r="BH44" s="83">
        <f t="shared" ref="BH44:BK44" si="398">BH16*12/240</f>
        <v>1.153645</v>
      </c>
      <c r="BI44" s="83">
        <f t="shared" si="398"/>
        <v>0.82265499999999991</v>
      </c>
      <c r="BJ44" s="83">
        <f t="shared" si="398"/>
        <v>0.640625</v>
      </c>
      <c r="BK44" s="83">
        <f t="shared" si="398"/>
        <v>0.45859500000000003</v>
      </c>
      <c r="BL44" s="83">
        <f t="shared" ref="BL44" si="399">BL16*12/240</f>
        <v>0.27656249999999999</v>
      </c>
      <c r="BM44" s="83">
        <f>BM16*12/240</f>
        <v>1.4955749999999999</v>
      </c>
      <c r="BN44" s="83">
        <f>BN16*12/240</f>
        <v>1.32474</v>
      </c>
      <c r="BO44" s="83">
        <f t="shared" ref="BO44:BS44" si="400">BO16*12/240</f>
        <v>1.153645</v>
      </c>
      <c r="BP44" s="83">
        <f t="shared" si="400"/>
        <v>0.82265499999999991</v>
      </c>
      <c r="BQ44" s="83">
        <f t="shared" si="400"/>
        <v>0.640625</v>
      </c>
      <c r="BR44" s="83">
        <f t="shared" si="400"/>
        <v>0.45859500000000003</v>
      </c>
      <c r="BS44" s="83">
        <f t="shared" si="400"/>
        <v>0.27656249999999999</v>
      </c>
      <c r="BT44" s="83">
        <f>BT16*12/240</f>
        <v>1.4955749999999999</v>
      </c>
      <c r="BU44" s="83">
        <f>BU16*12/240</f>
        <v>1.32474</v>
      </c>
      <c r="BV44" s="83">
        <f t="shared" ref="BV44:BZ44" si="401">BV16*12/240</f>
        <v>1.153645</v>
      </c>
      <c r="BW44" s="83">
        <f t="shared" si="401"/>
        <v>0.82265499999999991</v>
      </c>
      <c r="BX44" s="83">
        <f t="shared" si="401"/>
        <v>0.640625</v>
      </c>
      <c r="BY44" s="83">
        <f t="shared" si="401"/>
        <v>0.45859500000000003</v>
      </c>
      <c r="BZ44" s="83">
        <f t="shared" si="401"/>
        <v>0.27656249999999999</v>
      </c>
      <c r="CA44" s="83">
        <f>CA16*12/240</f>
        <v>1.4955749999999999</v>
      </c>
      <c r="CB44" s="83">
        <f>CB16*12/240</f>
        <v>1.32474</v>
      </c>
      <c r="CC44" s="83">
        <f t="shared" ref="CC44:CG44" si="402">CC16*12/240</f>
        <v>1.153645</v>
      </c>
      <c r="CD44" s="83">
        <f t="shared" si="402"/>
        <v>0.82265499999999991</v>
      </c>
      <c r="CE44" s="83">
        <f t="shared" si="402"/>
        <v>0.640625</v>
      </c>
      <c r="CF44" s="83">
        <f t="shared" si="402"/>
        <v>0.45859500000000003</v>
      </c>
      <c r="CG44" s="83">
        <f t="shared" si="402"/>
        <v>0.27656249999999999</v>
      </c>
      <c r="CH44" s="83">
        <f>CH16*12/240</f>
        <v>1.4955749999999999</v>
      </c>
      <c r="CI44" s="83">
        <f>CI16*12/240</f>
        <v>1.32474</v>
      </c>
      <c r="CJ44" s="83">
        <f t="shared" ref="CJ44:CN44" si="403">CJ16*12/240</f>
        <v>1.153645</v>
      </c>
      <c r="CK44" s="83">
        <f t="shared" si="403"/>
        <v>0.82265499999999991</v>
      </c>
      <c r="CL44" s="83">
        <f t="shared" si="403"/>
        <v>0.640625</v>
      </c>
      <c r="CM44" s="83">
        <f t="shared" si="403"/>
        <v>0.45859500000000003</v>
      </c>
      <c r="CN44" s="83">
        <f t="shared" si="403"/>
        <v>0.27656249999999999</v>
      </c>
      <c r="CO44" s="83">
        <f>CO16*12/240</f>
        <v>1.4955749999999999</v>
      </c>
      <c r="CP44" s="83">
        <f>CP16*12/240</f>
        <v>1.32474</v>
      </c>
      <c r="CQ44" s="83">
        <f t="shared" ref="CQ44:CU44" si="404">CQ16*12/240</f>
        <v>1.153645</v>
      </c>
      <c r="CR44" s="83">
        <f t="shared" si="404"/>
        <v>0.82265499999999991</v>
      </c>
      <c r="CS44" s="83">
        <f t="shared" si="404"/>
        <v>0.640625</v>
      </c>
      <c r="CT44" s="83">
        <f t="shared" si="404"/>
        <v>0.45859500000000003</v>
      </c>
      <c r="CU44" s="83">
        <f t="shared" si="404"/>
        <v>0.27656249999999999</v>
      </c>
      <c r="CV44" s="83">
        <f>CV16*12/240</f>
        <v>1.4955749999999999</v>
      </c>
      <c r="CW44" s="83">
        <f>CW16*12/240</f>
        <v>1.32474</v>
      </c>
      <c r="CX44" s="83">
        <f t="shared" ref="CX44:DB44" si="405">CX16*12/240</f>
        <v>1.153645</v>
      </c>
      <c r="CY44" s="83">
        <f t="shared" si="405"/>
        <v>0.82265499999999991</v>
      </c>
      <c r="CZ44" s="83">
        <f t="shared" si="405"/>
        <v>0.640625</v>
      </c>
      <c r="DA44" s="83">
        <f t="shared" si="405"/>
        <v>0.45859500000000003</v>
      </c>
      <c r="DB44" s="83">
        <f t="shared" si="405"/>
        <v>0.27656249999999999</v>
      </c>
      <c r="DC44" s="83">
        <f>DC16*12/240</f>
        <v>1.4955749999999999</v>
      </c>
      <c r="DD44" s="83">
        <f>DD16*12/240</f>
        <v>1.32474</v>
      </c>
      <c r="DE44" s="83">
        <f t="shared" ref="DE44:DI44" si="406">DE16*12/240</f>
        <v>1.153645</v>
      </c>
      <c r="DF44" s="83">
        <f t="shared" si="406"/>
        <v>0.82265499999999991</v>
      </c>
      <c r="DG44" s="83">
        <f t="shared" si="406"/>
        <v>0.640625</v>
      </c>
      <c r="DH44" s="83">
        <f t="shared" si="406"/>
        <v>0.45859500000000003</v>
      </c>
      <c r="DI44" s="83">
        <f t="shared" si="406"/>
        <v>0.27656249999999999</v>
      </c>
      <c r="DJ44" s="83">
        <f>DJ16*12/240</f>
        <v>1.4955749999999999</v>
      </c>
      <c r="DK44" s="83">
        <f>DK16*12/240</f>
        <v>1.32474</v>
      </c>
      <c r="DL44" s="83">
        <f t="shared" ref="DL44:DP44" si="407">DL16*12/240</f>
        <v>1.153645</v>
      </c>
      <c r="DM44" s="83">
        <f t="shared" si="407"/>
        <v>0.82265499999999991</v>
      </c>
      <c r="DN44" s="83">
        <f t="shared" si="407"/>
        <v>0.640625</v>
      </c>
      <c r="DO44" s="83">
        <f t="shared" si="407"/>
        <v>0.45859500000000003</v>
      </c>
      <c r="DP44" s="83">
        <f t="shared" si="407"/>
        <v>0.27656249999999999</v>
      </c>
      <c r="DQ44" s="13">
        <f t="shared" ref="DQ44:DS44" si="408">DQ16*12/360</f>
        <v>0.60642361111111109</v>
      </c>
      <c r="DR44" s="13">
        <f t="shared" si="408"/>
        <v>0.64583333333333337</v>
      </c>
      <c r="DS44" s="13">
        <f t="shared" si="408"/>
        <v>0.6850694444444444</v>
      </c>
      <c r="DT44" s="13">
        <f>DT16*12/360</f>
        <v>0.56666666666666665</v>
      </c>
      <c r="DU44" s="13">
        <f t="shared" ref="DU44:DY44" si="409">DU16*12/360</f>
        <v>0.7494791666666667</v>
      </c>
      <c r="DV44" s="13">
        <f t="shared" si="409"/>
        <v>0.77430555555555558</v>
      </c>
      <c r="DW44" s="13">
        <f t="shared" si="409"/>
        <v>0.7993055555555556</v>
      </c>
      <c r="DX44" s="13">
        <f t="shared" si="409"/>
        <v>0.82430555555555551</v>
      </c>
      <c r="DY44" s="13">
        <f t="shared" si="409"/>
        <v>0.8491319444444444</v>
      </c>
      <c r="DZ44" s="13">
        <f>DZ16*12/360</f>
        <v>0.56666666666666665</v>
      </c>
      <c r="EA44" s="13">
        <f t="shared" ref="EA44:EE44" si="410">EA16*12/360</f>
        <v>0.8822916666666667</v>
      </c>
      <c r="EB44" s="13">
        <f t="shared" si="410"/>
        <v>0.89045138888888886</v>
      </c>
      <c r="EC44" s="13">
        <f t="shared" si="410"/>
        <v>0.8989583333333333</v>
      </c>
      <c r="ED44" s="13">
        <f t="shared" si="410"/>
        <v>0.90694444444444444</v>
      </c>
      <c r="EE44" s="13">
        <f t="shared" si="410"/>
        <v>0.91527777777777775</v>
      </c>
      <c r="EF44" s="13">
        <f>EF16*12/360</f>
        <v>0.56666666666666665</v>
      </c>
      <c r="EG44" s="13">
        <f t="shared" ref="EG44:EK44" si="411">EG16*12/360</f>
        <v>0.8822916666666667</v>
      </c>
      <c r="EH44" s="13">
        <f t="shared" si="411"/>
        <v>0.89045138888888886</v>
      </c>
      <c r="EI44" s="13">
        <f t="shared" si="411"/>
        <v>0.8989583333333333</v>
      </c>
      <c r="EJ44" s="13">
        <f t="shared" si="411"/>
        <v>0.90694444444444444</v>
      </c>
      <c r="EK44" s="13">
        <f t="shared" si="411"/>
        <v>0.91527777777777775</v>
      </c>
      <c r="EL44" s="13">
        <f>EL16*12/360</f>
        <v>0.56666666666666665</v>
      </c>
      <c r="EM44" s="13">
        <f t="shared" ref="EM44:EQ44" si="412">EM16*12/360</f>
        <v>0.7494791666666667</v>
      </c>
      <c r="EN44" s="13">
        <f t="shared" si="412"/>
        <v>0.77430555555555558</v>
      </c>
      <c r="EO44" s="13">
        <f t="shared" si="412"/>
        <v>0.7993055555555556</v>
      </c>
      <c r="EP44" s="13">
        <f t="shared" si="412"/>
        <v>0.82430555555555551</v>
      </c>
      <c r="EQ44" s="13">
        <f t="shared" si="412"/>
        <v>0.8491319444444444</v>
      </c>
      <c r="ER44" s="13">
        <f>ER16*12/360</f>
        <v>0.56666666666666665</v>
      </c>
      <c r="ES44" s="13">
        <f t="shared" ref="ES44:EU44" si="413">ES16*12/360</f>
        <v>0.60642361111111109</v>
      </c>
      <c r="ET44" s="13">
        <f t="shared" si="413"/>
        <v>0.64583333333333337</v>
      </c>
      <c r="EU44" s="13">
        <f t="shared" si="413"/>
        <v>0.6850694444444444</v>
      </c>
      <c r="EV44" s="34">
        <f t="shared" ref="EV44:FD44" si="414">EV16*12/360</f>
        <v>0.56666666666666665</v>
      </c>
      <c r="EW44" s="33">
        <f>EW16*12/360</f>
        <v>1</v>
      </c>
      <c r="EX44" s="13">
        <f t="shared" si="414"/>
        <v>0.83333333333333337</v>
      </c>
      <c r="EY44" s="13">
        <f t="shared" si="414"/>
        <v>0.83333333333333337</v>
      </c>
      <c r="EZ44" s="13">
        <f t="shared" si="414"/>
        <v>0.83333333333333337</v>
      </c>
      <c r="FA44" s="13">
        <f t="shared" si="414"/>
        <v>0.83333333333333337</v>
      </c>
      <c r="FB44" s="13">
        <f t="shared" si="414"/>
        <v>0.83333333333333337</v>
      </c>
      <c r="FC44" s="13">
        <f t="shared" si="414"/>
        <v>0.83333333333333337</v>
      </c>
      <c r="FD44" s="13">
        <f t="shared" si="414"/>
        <v>0.83333333333333337</v>
      </c>
      <c r="FE44" s="13">
        <f t="shared" ref="FE44:FH44" si="415">FE16*12/360</f>
        <v>0.83333333333333337</v>
      </c>
      <c r="FF44" s="13">
        <f t="shared" si="415"/>
        <v>0.83333333333333337</v>
      </c>
      <c r="FG44" s="13">
        <f t="shared" si="415"/>
        <v>0.83333333333333337</v>
      </c>
      <c r="FH44" s="13">
        <f t="shared" si="415"/>
        <v>0.83333333333333337</v>
      </c>
      <c r="FI44" s="13">
        <f>FI16*12/360</f>
        <v>0.55000000000000004</v>
      </c>
      <c r="FJ44" s="13">
        <f t="shared" ref="FJ44:FL44" si="416">FJ16*12/360</f>
        <v>0.55000000000000004</v>
      </c>
      <c r="FK44" s="13">
        <f t="shared" si="416"/>
        <v>0.55000000000000004</v>
      </c>
      <c r="FL44" s="170">
        <f t="shared" si="416"/>
        <v>0.55000000000000004</v>
      </c>
      <c r="FM44" s="170">
        <f t="shared" ref="FM44:GR44" si="417">FM16*12/360</f>
        <v>0.99704999999999999</v>
      </c>
      <c r="FN44" s="83">
        <f t="shared" si="417"/>
        <v>0.88316000000000006</v>
      </c>
      <c r="FO44" s="83">
        <f t="shared" si="417"/>
        <v>0.76909666666666665</v>
      </c>
      <c r="FP44" s="83">
        <f t="shared" si="417"/>
        <v>0.54843666666666668</v>
      </c>
      <c r="FQ44" s="83">
        <f t="shared" si="417"/>
        <v>0.42708333333333331</v>
      </c>
      <c r="FR44" s="83">
        <f t="shared" si="417"/>
        <v>0.30573</v>
      </c>
      <c r="FS44" s="83">
        <f t="shared" si="417"/>
        <v>0.18437500000000001</v>
      </c>
      <c r="FT44" s="83">
        <f t="shared" si="417"/>
        <v>0.99704999999999999</v>
      </c>
      <c r="FU44" s="83">
        <f t="shared" si="417"/>
        <v>0.88316000000000006</v>
      </c>
      <c r="FV44" s="83">
        <f t="shared" si="417"/>
        <v>0.76909666666666665</v>
      </c>
      <c r="FW44" s="83">
        <f t="shared" si="417"/>
        <v>0.54843666666666668</v>
      </c>
      <c r="FX44" s="83">
        <f t="shared" si="417"/>
        <v>0.42708333333333331</v>
      </c>
      <c r="FY44" s="83">
        <f t="shared" si="417"/>
        <v>0.30573</v>
      </c>
      <c r="FZ44" s="83">
        <f t="shared" si="417"/>
        <v>0.18437500000000001</v>
      </c>
      <c r="GA44" s="83">
        <f t="shared" si="417"/>
        <v>0.99704999999999999</v>
      </c>
      <c r="GB44" s="83">
        <f t="shared" si="417"/>
        <v>0.88316000000000006</v>
      </c>
      <c r="GC44" s="83">
        <f t="shared" si="417"/>
        <v>0.76909666666666665</v>
      </c>
      <c r="GD44" s="83">
        <f t="shared" si="417"/>
        <v>0.54843666666666668</v>
      </c>
      <c r="GE44" s="83">
        <f t="shared" si="417"/>
        <v>0.42708333333333331</v>
      </c>
      <c r="GF44" s="83">
        <f t="shared" si="417"/>
        <v>0.30573</v>
      </c>
      <c r="GG44" s="83">
        <f t="shared" si="417"/>
        <v>0.18437500000000001</v>
      </c>
      <c r="GH44" s="83">
        <f t="shared" si="417"/>
        <v>0.99704999999999999</v>
      </c>
      <c r="GI44" s="83">
        <f t="shared" si="417"/>
        <v>0.88316000000000006</v>
      </c>
      <c r="GJ44" s="83">
        <f t="shared" si="417"/>
        <v>0.76909666666666665</v>
      </c>
      <c r="GK44" s="83">
        <f t="shared" si="417"/>
        <v>0.54843666666666668</v>
      </c>
      <c r="GL44" s="83">
        <f t="shared" si="417"/>
        <v>0.42708333333333331</v>
      </c>
      <c r="GM44" s="83">
        <f t="shared" si="417"/>
        <v>0.30573</v>
      </c>
      <c r="GN44" s="83">
        <f t="shared" si="417"/>
        <v>0.18437500000000001</v>
      </c>
      <c r="GO44" s="83">
        <f t="shared" si="417"/>
        <v>0.99704999999999999</v>
      </c>
      <c r="GP44" s="83">
        <f t="shared" si="417"/>
        <v>0.88316000000000006</v>
      </c>
      <c r="GQ44" s="83">
        <f t="shared" si="417"/>
        <v>0.76909666666666665</v>
      </c>
      <c r="GR44" s="83">
        <f t="shared" si="417"/>
        <v>0.54843666666666668</v>
      </c>
      <c r="GS44" s="83">
        <f t="shared" ref="GS44:HX44" si="418">GS16*12/360</f>
        <v>0.42708333333333331</v>
      </c>
      <c r="GT44" s="83">
        <f t="shared" si="418"/>
        <v>0.30573</v>
      </c>
      <c r="GU44" s="83">
        <f t="shared" si="418"/>
        <v>0.18437500000000001</v>
      </c>
      <c r="GV44" s="83">
        <f t="shared" si="418"/>
        <v>0.99704999999999999</v>
      </c>
      <c r="GW44" s="83">
        <f t="shared" si="418"/>
        <v>0.88316000000000006</v>
      </c>
      <c r="GX44" s="83">
        <f t="shared" si="418"/>
        <v>0.76909666666666665</v>
      </c>
      <c r="GY44" s="83">
        <f t="shared" si="418"/>
        <v>0.54843666666666668</v>
      </c>
      <c r="GZ44" s="83">
        <f t="shared" si="418"/>
        <v>0.42708333333333331</v>
      </c>
      <c r="HA44" s="83">
        <f t="shared" si="418"/>
        <v>0.30573</v>
      </c>
      <c r="HB44" s="83">
        <f t="shared" si="418"/>
        <v>0.18437500000000001</v>
      </c>
      <c r="HC44" s="83">
        <f t="shared" si="418"/>
        <v>0.99704999999999999</v>
      </c>
      <c r="HD44" s="83">
        <f t="shared" si="418"/>
        <v>0.88316000000000006</v>
      </c>
      <c r="HE44" s="83">
        <f t="shared" si="418"/>
        <v>0.76909666666666665</v>
      </c>
      <c r="HF44" s="83">
        <f t="shared" si="418"/>
        <v>0.54843666666666668</v>
      </c>
      <c r="HG44" s="83">
        <f t="shared" si="418"/>
        <v>0.42708333333333331</v>
      </c>
      <c r="HH44" s="83">
        <f t="shared" si="418"/>
        <v>0.30573</v>
      </c>
      <c r="HI44" s="83">
        <f t="shared" si="418"/>
        <v>0.18437500000000001</v>
      </c>
      <c r="HJ44" s="83">
        <f t="shared" si="418"/>
        <v>0.99704999999999999</v>
      </c>
      <c r="HK44" s="83">
        <f t="shared" si="418"/>
        <v>0.88316000000000006</v>
      </c>
      <c r="HL44" s="83">
        <f t="shared" si="418"/>
        <v>0.76909666666666665</v>
      </c>
      <c r="HM44" s="83">
        <f t="shared" si="418"/>
        <v>0.54843666666666668</v>
      </c>
      <c r="HN44" s="83">
        <f t="shared" si="418"/>
        <v>0.42708333333333331</v>
      </c>
      <c r="HO44" s="83">
        <f t="shared" si="418"/>
        <v>0.30573</v>
      </c>
      <c r="HP44" s="83">
        <f t="shared" si="418"/>
        <v>0.18437500000000001</v>
      </c>
      <c r="HQ44" s="83">
        <f t="shared" si="418"/>
        <v>0.99704999999999999</v>
      </c>
      <c r="HR44" s="83">
        <f t="shared" si="418"/>
        <v>0.88316000000000006</v>
      </c>
      <c r="HS44" s="83">
        <f t="shared" si="418"/>
        <v>0.76909666666666665</v>
      </c>
      <c r="HT44" s="83">
        <f t="shared" si="418"/>
        <v>0.54843666666666668</v>
      </c>
      <c r="HU44" s="83">
        <f t="shared" si="418"/>
        <v>0.42708333333333331</v>
      </c>
      <c r="HV44" s="83">
        <f t="shared" si="418"/>
        <v>0.30573</v>
      </c>
      <c r="HW44" s="83">
        <f t="shared" si="418"/>
        <v>0.18437500000000001</v>
      </c>
      <c r="HX44" s="33">
        <f t="shared" si="418"/>
        <v>1</v>
      </c>
      <c r="HY44" s="13">
        <f t="shared" ref="HY44:IJ44" si="419">HY16*12/360</f>
        <v>0.83333333333333337</v>
      </c>
      <c r="HZ44" s="13">
        <f t="shared" si="419"/>
        <v>0.83333333333333337</v>
      </c>
      <c r="IA44" s="13">
        <f t="shared" si="419"/>
        <v>0.83333333333333337</v>
      </c>
      <c r="IB44" s="13">
        <f t="shared" si="419"/>
        <v>0.83333333333333337</v>
      </c>
      <c r="IC44" s="107">
        <f t="shared" si="419"/>
        <v>0.83333333333333337</v>
      </c>
      <c r="ID44" s="107">
        <f t="shared" si="419"/>
        <v>0.83333333333333337</v>
      </c>
      <c r="IE44" s="107">
        <f t="shared" si="419"/>
        <v>0.83333333333333337</v>
      </c>
      <c r="IF44" s="131">
        <f t="shared" si="419"/>
        <v>0.83333333333333337</v>
      </c>
      <c r="IG44" s="107">
        <f t="shared" si="419"/>
        <v>0.83333333333333337</v>
      </c>
      <c r="IH44" s="107">
        <f t="shared" si="419"/>
        <v>0.83333333333333337</v>
      </c>
      <c r="II44" s="107">
        <f t="shared" si="419"/>
        <v>0.83333333333333337</v>
      </c>
      <c r="IJ44" s="13">
        <f t="shared" si="419"/>
        <v>0.55000000000000004</v>
      </c>
      <c r="IK44" s="13">
        <f t="shared" ref="IK44:IM44" si="420">IK16*12/360</f>
        <v>0.55000000000000004</v>
      </c>
      <c r="IL44" s="13">
        <f t="shared" si="420"/>
        <v>0.55000000000000004</v>
      </c>
      <c r="IM44" s="13">
        <f t="shared" si="420"/>
        <v>0.55000000000000004</v>
      </c>
      <c r="IN44" s="13">
        <f t="shared" ref="IN44:IT44" si="421">IN16*12/360</f>
        <v>0.83333333333333337</v>
      </c>
      <c r="IO44" s="13">
        <f t="shared" si="421"/>
        <v>0.83333333333333337</v>
      </c>
      <c r="IP44" s="13">
        <f t="shared" si="421"/>
        <v>0.83333333333333337</v>
      </c>
      <c r="IQ44" s="13">
        <f t="shared" si="421"/>
        <v>0.83333333333333337</v>
      </c>
      <c r="IR44" s="13">
        <f t="shared" si="421"/>
        <v>0.83333333333333337</v>
      </c>
      <c r="IS44" s="13">
        <f t="shared" si="421"/>
        <v>0.83333333333333337</v>
      </c>
      <c r="IT44" s="34">
        <f t="shared" si="421"/>
        <v>0.45</v>
      </c>
    </row>
    <row r="45" spans="1:254">
      <c r="A45" t="s">
        <v>47</v>
      </c>
      <c r="B45" s="33">
        <f>(5*B38*(1000/12)*(B16*12)^4)/(384*B46*B47)</f>
        <v>1.1060907390973633</v>
      </c>
      <c r="C45" s="164">
        <f t="shared" ref="C45:E45" si="422">(5*C38*(1000/12)*(C16*12)^4)/(384*C46*C47)</f>
        <v>1.1060907390973633</v>
      </c>
      <c r="D45" s="164">
        <f t="shared" si="422"/>
        <v>1.1060907390973633</v>
      </c>
      <c r="E45" s="164">
        <f t="shared" si="422"/>
        <v>1.1060907390973633</v>
      </c>
      <c r="F45" s="33">
        <f>(5*F38*(1000/12)*(F16*12)^4)/(384*F46*F47)</f>
        <v>0.85940115351576873</v>
      </c>
      <c r="G45" s="13">
        <f t="shared" ref="G45:I45" si="423">(5*G38*(1000/12)*(G16*12)^4)/(384*G46*G47)</f>
        <v>0.67864160750507074</v>
      </c>
      <c r="H45" s="13">
        <f t="shared" si="423"/>
        <v>0.67864160750507074</v>
      </c>
      <c r="I45" s="13">
        <f t="shared" si="423"/>
        <v>0.67864160750507074</v>
      </c>
      <c r="J45" s="13">
        <f t="shared" ref="J45:L45" si="424">(5*J38*(1000/12)*(J16*12)^4)/(384*J46*J47)</f>
        <v>0.84944889923309719</v>
      </c>
      <c r="K45" s="13">
        <f t="shared" si="424"/>
        <v>0.64724293390239218</v>
      </c>
      <c r="L45" s="13">
        <f t="shared" si="424"/>
        <v>0.81945268388058445</v>
      </c>
      <c r="M45" s="13">
        <f t="shared" ref="M45:Q45" si="425">(5*M38*(1000/12)*(M16*12)^4)/(384*M46*M47)</f>
        <v>0.79569004927515818</v>
      </c>
      <c r="N45" s="13">
        <f t="shared" si="425"/>
        <v>2.4348461300303583</v>
      </c>
      <c r="O45" s="13">
        <f t="shared" si="425"/>
        <v>1.1166471644232694</v>
      </c>
      <c r="P45" s="13">
        <f t="shared" si="425"/>
        <v>0.9219984390879834</v>
      </c>
      <c r="Q45" s="13">
        <f t="shared" si="425"/>
        <v>1.0428738245980691</v>
      </c>
      <c r="R45" s="83">
        <f t="shared" ref="R45:S45" si="426">(5*R38*(1000/12)*(R16*12)^4)/(384*R46*R47)</f>
        <v>1.1743013962568227</v>
      </c>
      <c r="S45" s="83">
        <f t="shared" si="426"/>
        <v>0.79569004927515841</v>
      </c>
      <c r="T45" s="13">
        <f t="shared" ref="T45:Y45" si="427">(5*T38*(1000/12)*(T16*12)^4)/(384*T46*T47)</f>
        <v>1.3021260531930829</v>
      </c>
      <c r="U45" s="13">
        <f t="shared" si="427"/>
        <v>1.2503055116348067</v>
      </c>
      <c r="V45" s="83">
        <f t="shared" ref="V45:W45" si="428">(5*V38*(1000/12)*(V16*12)^4)/(384*V46*V47)</f>
        <v>1.2987738439915859</v>
      </c>
      <c r="W45" s="83">
        <f t="shared" si="428"/>
        <v>1.3455443670360669</v>
      </c>
      <c r="X45" s="13">
        <f t="shared" si="427"/>
        <v>1.3612998128439409</v>
      </c>
      <c r="Y45" s="83">
        <f t="shared" si="427"/>
        <v>0.79569004927515841</v>
      </c>
      <c r="Z45" s="83">
        <f t="shared" ref="Z45:AD45" si="429">(5*Z38*(1000/12)*(Z16*12)^4)/(384*Z46*Z47)</f>
        <v>1.3021260531930829</v>
      </c>
      <c r="AA45" s="83">
        <f t="shared" si="429"/>
        <v>1.2503055116348067</v>
      </c>
      <c r="AB45" s="83">
        <f t="shared" si="429"/>
        <v>1.2987738439915859</v>
      </c>
      <c r="AC45" s="83">
        <f t="shared" si="429"/>
        <v>1.3455443670360669</v>
      </c>
      <c r="AD45" s="83">
        <f t="shared" si="429"/>
        <v>1.3612998128439409</v>
      </c>
      <c r="AE45" s="83">
        <f t="shared" ref="AE45:AJ45" si="430">(5*AE38*(1000/12)*(AE16*12)^4)/(384*AE46*AE47)</f>
        <v>0.79569004927515841</v>
      </c>
      <c r="AF45" s="83">
        <f t="shared" si="430"/>
        <v>2.4348461300303583</v>
      </c>
      <c r="AG45" s="83">
        <f t="shared" si="430"/>
        <v>1.1166471644232694</v>
      </c>
      <c r="AH45" s="83">
        <f t="shared" si="430"/>
        <v>0.9219984390879834</v>
      </c>
      <c r="AI45" s="83">
        <f t="shared" si="430"/>
        <v>1.0428738245980691</v>
      </c>
      <c r="AJ45" s="83">
        <f t="shared" si="430"/>
        <v>1.1743013962568227</v>
      </c>
      <c r="AK45" s="83">
        <f t="shared" ref="AK45:AN45" si="431">(5*AK38*(1000/12)*(AK16*12)^4)/(384*AK46*AK47)</f>
        <v>0.79569004927515841</v>
      </c>
      <c r="AL45" s="83">
        <f t="shared" si="431"/>
        <v>0.84944889923309719</v>
      </c>
      <c r="AM45" s="83">
        <f t="shared" si="431"/>
        <v>0.64724293390239229</v>
      </c>
      <c r="AN45" s="83">
        <f t="shared" si="431"/>
        <v>0.81945268388058468</v>
      </c>
      <c r="AO45" s="83">
        <f t="shared" ref="AO45" si="432">(5*AO38*(1000/12)*(AO16*12)^4)/(384*AO46*AO47)</f>
        <v>0.79569004927515841</v>
      </c>
      <c r="AP45" s="33">
        <f>(5*AP38*(1000/12)*(AP16*12)^4)/(384*AP46*AP47)</f>
        <v>0.85940115351576873</v>
      </c>
      <c r="AQ45" s="13">
        <f t="shared" ref="AQ45:BA45" si="433">(5*AQ38*(1000/12)*(AQ16*12)^4)/(384*AQ46*AQ47)</f>
        <v>0.67864160750507074</v>
      </c>
      <c r="AR45" s="13">
        <f t="shared" si="433"/>
        <v>0.67864160750507074</v>
      </c>
      <c r="AS45" s="13">
        <f t="shared" si="433"/>
        <v>0.67864160750507074</v>
      </c>
      <c r="AT45" s="13">
        <f t="shared" si="433"/>
        <v>0.67864160750507074</v>
      </c>
      <c r="AU45" s="13">
        <f t="shared" si="433"/>
        <v>0.67864160750507074</v>
      </c>
      <c r="AV45" s="13">
        <f t="shared" si="433"/>
        <v>0.67864160750507074</v>
      </c>
      <c r="AW45" s="13">
        <f t="shared" si="433"/>
        <v>0.67864160750507074</v>
      </c>
      <c r="AX45" s="13">
        <f t="shared" si="433"/>
        <v>0.67864160750507074</v>
      </c>
      <c r="AY45" s="13">
        <f t="shared" si="433"/>
        <v>0.67864160750507074</v>
      </c>
      <c r="AZ45" s="13">
        <f t="shared" si="433"/>
        <v>0.67864160750507074</v>
      </c>
      <c r="BA45" s="13">
        <f t="shared" si="433"/>
        <v>0.67864160750507074</v>
      </c>
      <c r="BB45" s="13">
        <f>(5*BB38*(1000/12)*(BB16*12)^4)/(384*BB46*BB47)</f>
        <v>0.49668306072612733</v>
      </c>
      <c r="BC45" s="13">
        <f t="shared" ref="BC45:BE45" si="434">(5*BC38*(1000/12)*(BC16*12)^4)/(384*BC46*BC47)</f>
        <v>0.49668306072612733</v>
      </c>
      <c r="BD45" s="13">
        <f t="shared" si="434"/>
        <v>0.49668306072612733</v>
      </c>
      <c r="BE45" s="13">
        <f t="shared" si="434"/>
        <v>0.49668306072612733</v>
      </c>
      <c r="BF45" s="83">
        <f t="shared" ref="BF45:BG45" si="435">(5*BF38*(1000/12)*(BF16*12)^4)/(384*BF46*BF47)</f>
        <v>1.4666985721485022</v>
      </c>
      <c r="BG45" s="83">
        <f t="shared" si="435"/>
        <v>1.0249443367859308</v>
      </c>
      <c r="BH45" s="83">
        <f t="shared" ref="BH45:BK45" si="436">(5*BH38*(1000/12)*(BH16*12)^4)/(384*BH46*BH47)</f>
        <v>0.96971347506986394</v>
      </c>
      <c r="BI45" s="83">
        <f t="shared" si="436"/>
        <v>0.8140451524547867</v>
      </c>
      <c r="BJ45" s="83">
        <f t="shared" si="436"/>
        <v>0.5248235127173706</v>
      </c>
      <c r="BK45" s="83">
        <f t="shared" si="436"/>
        <v>0.39560307942306427</v>
      </c>
      <c r="BL45" s="83">
        <f t="shared" ref="BL45:BR45" si="437">(5*BL38*(1000/12)*(BL16*12)^4)/(384*BL46*BL47)</f>
        <v>0.11716278284169203</v>
      </c>
      <c r="BM45" s="83">
        <f t="shared" si="437"/>
        <v>1.4666985721485022</v>
      </c>
      <c r="BN45" s="83">
        <f t="shared" si="437"/>
        <v>1.0249443367859308</v>
      </c>
      <c r="BO45" s="83">
        <f t="shared" si="437"/>
        <v>0.96971347506986394</v>
      </c>
      <c r="BP45" s="83">
        <f t="shared" si="437"/>
        <v>0.8140451524547867</v>
      </c>
      <c r="BQ45" s="83">
        <f t="shared" si="437"/>
        <v>0.5248235127173706</v>
      </c>
      <c r="BR45" s="83">
        <f t="shared" si="437"/>
        <v>0.39560307942306427</v>
      </c>
      <c r="BS45" s="83">
        <f t="shared" ref="BS45:DP45" si="438">(5*BS38*(1000/12)*(BS16*12)^4)/(384*BS46*BS47)</f>
        <v>0.11716278284169203</v>
      </c>
      <c r="BT45" s="83">
        <f t="shared" si="438"/>
        <v>1.4666985721485022</v>
      </c>
      <c r="BU45" s="83">
        <f t="shared" si="438"/>
        <v>1.0249443367859308</v>
      </c>
      <c r="BV45" s="83">
        <f t="shared" si="438"/>
        <v>0.96971347506986394</v>
      </c>
      <c r="BW45" s="83">
        <f t="shared" si="438"/>
        <v>0.8140451524547867</v>
      </c>
      <c r="BX45" s="83">
        <f t="shared" si="438"/>
        <v>0.5248235127173706</v>
      </c>
      <c r="BY45" s="83">
        <f t="shared" si="438"/>
        <v>0.39560307942306427</v>
      </c>
      <c r="BZ45" s="83">
        <f t="shared" si="438"/>
        <v>0.11716278284169203</v>
      </c>
      <c r="CA45" s="83">
        <f t="shared" si="438"/>
        <v>1.4666985721485022</v>
      </c>
      <c r="CB45" s="83">
        <f t="shared" si="438"/>
        <v>1.0249443367859308</v>
      </c>
      <c r="CC45" s="83">
        <f t="shared" si="438"/>
        <v>0.96971347506986394</v>
      </c>
      <c r="CD45" s="83">
        <f t="shared" si="438"/>
        <v>0.8140451524547867</v>
      </c>
      <c r="CE45" s="83">
        <f t="shared" si="438"/>
        <v>0.5248235127173706</v>
      </c>
      <c r="CF45" s="83">
        <f t="shared" si="438"/>
        <v>0.39560307942306427</v>
      </c>
      <c r="CG45" s="83">
        <f t="shared" si="438"/>
        <v>0.11716278284169203</v>
      </c>
      <c r="CH45" s="83">
        <f t="shared" si="438"/>
        <v>1.4666985721485022</v>
      </c>
      <c r="CI45" s="83">
        <f t="shared" si="438"/>
        <v>1.0249443367859308</v>
      </c>
      <c r="CJ45" s="83">
        <f t="shared" si="438"/>
        <v>0.96971347506986394</v>
      </c>
      <c r="CK45" s="83">
        <f t="shared" si="438"/>
        <v>0.8140451524547867</v>
      </c>
      <c r="CL45" s="83">
        <f t="shared" si="438"/>
        <v>0.5248235127173706</v>
      </c>
      <c r="CM45" s="83">
        <f t="shared" si="438"/>
        <v>0.39560307942306427</v>
      </c>
      <c r="CN45" s="83">
        <f t="shared" si="438"/>
        <v>0.11716278284169203</v>
      </c>
      <c r="CO45" s="83">
        <f t="shared" si="438"/>
        <v>1.4666985721485022</v>
      </c>
      <c r="CP45" s="83">
        <f t="shared" si="438"/>
        <v>1.0249443367859308</v>
      </c>
      <c r="CQ45" s="83">
        <f t="shared" si="438"/>
        <v>0.96971347506986394</v>
      </c>
      <c r="CR45" s="83">
        <f t="shared" si="438"/>
        <v>0.8140451524547867</v>
      </c>
      <c r="CS45" s="83">
        <f t="shared" si="438"/>
        <v>0.5248235127173706</v>
      </c>
      <c r="CT45" s="83">
        <f t="shared" si="438"/>
        <v>0.39560307942306427</v>
      </c>
      <c r="CU45" s="83">
        <f t="shared" si="438"/>
        <v>0.11716278284169203</v>
      </c>
      <c r="CV45" s="83">
        <f t="shared" si="438"/>
        <v>1.4666985721485022</v>
      </c>
      <c r="CW45" s="83">
        <f t="shared" si="438"/>
        <v>1.0249443367859308</v>
      </c>
      <c r="CX45" s="83">
        <f t="shared" si="438"/>
        <v>0.96971347506986394</v>
      </c>
      <c r="CY45" s="83">
        <f t="shared" si="438"/>
        <v>0.8140451524547867</v>
      </c>
      <c r="CZ45" s="83">
        <f t="shared" si="438"/>
        <v>0.5248235127173706</v>
      </c>
      <c r="DA45" s="83">
        <f t="shared" si="438"/>
        <v>0.39560307942306427</v>
      </c>
      <c r="DB45" s="83">
        <f t="shared" si="438"/>
        <v>0.11716278284169203</v>
      </c>
      <c r="DC45" s="83">
        <f t="shared" si="438"/>
        <v>1.4666985721485022</v>
      </c>
      <c r="DD45" s="83">
        <f t="shared" si="438"/>
        <v>1.0249443367859308</v>
      </c>
      <c r="DE45" s="83">
        <f t="shared" si="438"/>
        <v>0.96971347506986394</v>
      </c>
      <c r="DF45" s="83">
        <f t="shared" si="438"/>
        <v>0.8140451524547867</v>
      </c>
      <c r="DG45" s="83">
        <f t="shared" si="438"/>
        <v>0.5248235127173706</v>
      </c>
      <c r="DH45" s="83">
        <f t="shared" si="438"/>
        <v>0.39560307942306427</v>
      </c>
      <c r="DI45" s="83">
        <f t="shared" si="438"/>
        <v>0.11716278284169203</v>
      </c>
      <c r="DJ45" s="83">
        <f t="shared" si="438"/>
        <v>1.4666985721485022</v>
      </c>
      <c r="DK45" s="83">
        <f t="shared" si="438"/>
        <v>1.0249443367859308</v>
      </c>
      <c r="DL45" s="83">
        <f t="shared" si="438"/>
        <v>0.96971347506986394</v>
      </c>
      <c r="DM45" s="83">
        <f t="shared" si="438"/>
        <v>0.8140451524547867</v>
      </c>
      <c r="DN45" s="83">
        <f t="shared" si="438"/>
        <v>0.5248235127173706</v>
      </c>
      <c r="DO45" s="83">
        <f t="shared" si="438"/>
        <v>0.39560307942306427</v>
      </c>
      <c r="DP45" s="83">
        <f t="shared" si="438"/>
        <v>0.11716278284169203</v>
      </c>
      <c r="DQ45" s="13">
        <f t="shared" ref="DQ45:DS45" si="439">(5*DQ38*(1000/12)*(DQ16*12)^4)/(384*DQ46*DQ47)</f>
        <v>0.59345309887534603</v>
      </c>
      <c r="DR45" s="13">
        <f t="shared" si="439"/>
        <v>0.60789161997827978</v>
      </c>
      <c r="DS45" s="13">
        <f t="shared" si="439"/>
        <v>0.64455378971332322</v>
      </c>
      <c r="DT45" s="13">
        <f>(5*DT38*(1000/12)*(DT16*12)^4)/(384*DT46*DT47)</f>
        <v>0.5242572927531719</v>
      </c>
      <c r="DU45" s="13">
        <f t="shared" ref="DU45:DY45" si="440">(5*DU38*(1000/12)*(DU16*12)^4)/(384*DU46*DU47)</f>
        <v>0.72381996686694161</v>
      </c>
      <c r="DV45" s="13">
        <f t="shared" si="440"/>
        <v>0.67420060609415877</v>
      </c>
      <c r="DW45" s="13">
        <f t="shared" si="440"/>
        <v>0.76558067723037992</v>
      </c>
      <c r="DX45" s="13">
        <f t="shared" si="440"/>
        <v>0.7048425823548139</v>
      </c>
      <c r="DY45" s="13">
        <f t="shared" si="440"/>
        <v>0.79366996186669347</v>
      </c>
      <c r="DZ45" s="13">
        <f>(5*DZ38*(1000/12)*(DZ16*12)^4)/(384*DZ46*DZ47)</f>
        <v>0.5242572927531719</v>
      </c>
      <c r="EA45" s="13">
        <f t="shared" ref="EA45:EE45" si="441">(5*EA38*(1000/12)*(EA16*12)^4)/(384*EA46*EA47)</f>
        <v>0.74863875752696318</v>
      </c>
      <c r="EB45" s="13">
        <f t="shared" si="441"/>
        <v>0.77671995064028365</v>
      </c>
      <c r="EC45" s="13">
        <f t="shared" si="441"/>
        <v>0.80682964812258207</v>
      </c>
      <c r="ED45" s="13">
        <f t="shared" si="441"/>
        <v>0.83588462549609632</v>
      </c>
      <c r="EE45" s="13">
        <f t="shared" si="441"/>
        <v>0.86703228759858675</v>
      </c>
      <c r="EF45" s="13">
        <f>(5*EF38*(1000/12)*(EF16*12)^4)/(384*EF46*EF47)</f>
        <v>0.5242572927531719</v>
      </c>
      <c r="EG45" s="13">
        <f t="shared" ref="EG45" si="442">(5*EG38*(1000/12)*(EG16*12)^4)/(384*EG46*EG47)</f>
        <v>0.74863875752696318</v>
      </c>
      <c r="EH45" s="13">
        <f t="shared" ref="EH45" si="443">(5*EH38*(1000/12)*(EH16*12)^4)/(384*EH46*EH47)</f>
        <v>0.77671995064028365</v>
      </c>
      <c r="EI45" s="13">
        <f t="shared" ref="EI45" si="444">(5*EI38*(1000/12)*(EI16*12)^4)/(384*EI46*EI47)</f>
        <v>0.80682964812258207</v>
      </c>
      <c r="EJ45" s="13">
        <f t="shared" ref="EJ45" si="445">(5*EJ38*(1000/12)*(EJ16*12)^4)/(384*EJ46*EJ47)</f>
        <v>0.83588462549609632</v>
      </c>
      <c r="EK45" s="13">
        <f t="shared" ref="EK45" si="446">(5*EK38*(1000/12)*(EK16*12)^4)/(384*EK46*EK47)</f>
        <v>0.86703228759858675</v>
      </c>
      <c r="EL45" s="13">
        <f>(5*EL38*(1000/12)*(EL16*12)^4)/(384*EL46*EL47)</f>
        <v>0.5242572927531719</v>
      </c>
      <c r="EM45" s="13">
        <f t="shared" ref="EM45" si="447">(5*EM38*(1000/12)*(EM16*12)^4)/(384*EM46*EM47)</f>
        <v>0.72381996686694161</v>
      </c>
      <c r="EN45" s="13">
        <f t="shared" ref="EN45" si="448">(5*EN38*(1000/12)*(EN16*12)^4)/(384*EN46*EN47)</f>
        <v>0.67420060609415877</v>
      </c>
      <c r="EO45" s="13">
        <f t="shared" ref="EO45" si="449">(5*EO38*(1000/12)*(EO16*12)^4)/(384*EO46*EO47)</f>
        <v>0.76558067723037992</v>
      </c>
      <c r="EP45" s="13">
        <f t="shared" ref="EP45" si="450">(5*EP38*(1000/12)*(EP16*12)^4)/(384*EP46*EP47)</f>
        <v>0.7048425823548139</v>
      </c>
      <c r="EQ45" s="13">
        <f t="shared" ref="EQ45" si="451">(5*EQ38*(1000/12)*(EQ16*12)^4)/(384*EQ46*EQ47)</f>
        <v>0.79366996186669347</v>
      </c>
      <c r="ER45" s="13">
        <f>(5*ER38*(1000/12)*(ER16*12)^4)/(384*ER46*ER47)</f>
        <v>0.5242572927531719</v>
      </c>
      <c r="ES45" s="13">
        <f t="shared" ref="ES45" si="452">(5*ES38*(1000/12)*(ES16*12)^4)/(384*ES46*ES47)</f>
        <v>0.59345309887534603</v>
      </c>
      <c r="ET45" s="13">
        <f t="shared" ref="ET45" si="453">(5*ET38*(1000/12)*(ET16*12)^4)/(384*ET46*ET47)</f>
        <v>0.60789161997827978</v>
      </c>
      <c r="EU45" s="13">
        <f t="shared" ref="EU45" si="454">(5*EU38*(1000/12)*(EU16*12)^4)/(384*EU46*EU47)</f>
        <v>0.64455378971332322</v>
      </c>
      <c r="EV45" s="34">
        <f t="shared" ref="EV45:FD45" si="455">(5*EV38*(1000/12)*(EV16*12)^4)/(384*EV46*EV47)</f>
        <v>0.5242572927531719</v>
      </c>
      <c r="EW45" s="33">
        <f>(5*EW38*(1000/12)*(EW16*12)^4)/(384*EW46*EW47)</f>
        <v>0.85940115351576873</v>
      </c>
      <c r="EX45" s="13">
        <f t="shared" si="455"/>
        <v>0.67864160750507074</v>
      </c>
      <c r="EY45" s="13">
        <f t="shared" si="455"/>
        <v>0.67864160750507074</v>
      </c>
      <c r="EZ45" s="13">
        <f t="shared" si="455"/>
        <v>0.67864160750507074</v>
      </c>
      <c r="FA45" s="13">
        <f t="shared" si="455"/>
        <v>0.67864160750507074</v>
      </c>
      <c r="FB45" s="13">
        <f t="shared" si="455"/>
        <v>0.67864160750507074</v>
      </c>
      <c r="FC45" s="13">
        <f t="shared" si="455"/>
        <v>0.67864160750507074</v>
      </c>
      <c r="FD45" s="13">
        <f t="shared" si="455"/>
        <v>0.67864160750507074</v>
      </c>
      <c r="FE45" s="13">
        <f t="shared" ref="FE45:FH45" si="456">(5*FE38*(1000/12)*(FE16*12)^4)/(384*FE46*FE47)</f>
        <v>0.67864160750507074</v>
      </c>
      <c r="FF45" s="13">
        <f t="shared" si="456"/>
        <v>0.67864160750507074</v>
      </c>
      <c r="FG45" s="13">
        <f t="shared" si="456"/>
        <v>0.67864160750507074</v>
      </c>
      <c r="FH45" s="13">
        <f t="shared" si="456"/>
        <v>0.67864160750507074</v>
      </c>
      <c r="FI45" s="13">
        <f>(5*FI38*(1000/12)*(FI16*12)^4)/(384*FI46*FI47)</f>
        <v>0.49668306072612733</v>
      </c>
      <c r="FJ45" s="13">
        <f t="shared" ref="FJ45" si="457">(5*FJ38*(1000/12)*(FJ16*12)^4)/(384*FJ46*FJ47)</f>
        <v>0.49668306072612733</v>
      </c>
      <c r="FK45" s="13">
        <f t="shared" ref="FK45" si="458">(5*FK38*(1000/12)*(FK16*12)^4)/(384*FK46*FK47)</f>
        <v>0.49668306072612733</v>
      </c>
      <c r="FL45" s="170">
        <f t="shared" ref="FL45:FS45" si="459">(5*FL38*(1000/12)*(FL16*12)^4)/(384*FL46*FL47)</f>
        <v>0.49668306072612733</v>
      </c>
      <c r="FM45" s="170">
        <f t="shared" si="459"/>
        <v>0.97067627256104561</v>
      </c>
      <c r="FN45" s="83">
        <f t="shared" si="459"/>
        <v>0.85772134394967237</v>
      </c>
      <c r="FO45" s="83">
        <f t="shared" si="459"/>
        <v>0.58937484235025694</v>
      </c>
      <c r="FP45" s="83">
        <f t="shared" si="459"/>
        <v>0.49253237836789643</v>
      </c>
      <c r="FQ45" s="83">
        <f t="shared" si="459"/>
        <v>0.31664606798870831</v>
      </c>
      <c r="FR45" s="83">
        <f t="shared" si="459"/>
        <v>0.23834302942944033</v>
      </c>
      <c r="FS45" s="83">
        <f t="shared" si="459"/>
        <v>7.0448129531720374E-2</v>
      </c>
      <c r="FT45" s="83">
        <f t="shared" ref="FT45:HW45" si="460">(5*FT38*(1000/12)*(FT16*12)^4)/(384*FT46*FT47)</f>
        <v>0.97067627256104561</v>
      </c>
      <c r="FU45" s="83">
        <f t="shared" si="460"/>
        <v>0.85772134394967237</v>
      </c>
      <c r="FV45" s="83">
        <f t="shared" si="460"/>
        <v>0.58937484235025694</v>
      </c>
      <c r="FW45" s="83">
        <f t="shared" si="460"/>
        <v>0.49253237836789643</v>
      </c>
      <c r="FX45" s="83">
        <f t="shared" si="460"/>
        <v>0.31664606798870831</v>
      </c>
      <c r="FY45" s="83">
        <f t="shared" si="460"/>
        <v>0.23834302942944033</v>
      </c>
      <c r="FZ45" s="83">
        <f t="shared" si="460"/>
        <v>7.0448129531720374E-2</v>
      </c>
      <c r="GA45" s="83">
        <f t="shared" si="460"/>
        <v>0.97067627256104561</v>
      </c>
      <c r="GB45" s="83">
        <f t="shared" si="460"/>
        <v>0.85772134394967237</v>
      </c>
      <c r="GC45" s="83">
        <f t="shared" si="460"/>
        <v>0.58937484235025694</v>
      </c>
      <c r="GD45" s="83">
        <f t="shared" si="460"/>
        <v>0.49253237836789643</v>
      </c>
      <c r="GE45" s="83">
        <f t="shared" si="460"/>
        <v>0.31664606798870831</v>
      </c>
      <c r="GF45" s="83">
        <f t="shared" si="460"/>
        <v>0.23834302942944033</v>
      </c>
      <c r="GG45" s="83">
        <f t="shared" si="460"/>
        <v>7.0448129531720374E-2</v>
      </c>
      <c r="GH45" s="83">
        <f t="shared" si="460"/>
        <v>0.97067627256104561</v>
      </c>
      <c r="GI45" s="83">
        <f t="shared" si="460"/>
        <v>0.85772134394967237</v>
      </c>
      <c r="GJ45" s="83">
        <f t="shared" si="460"/>
        <v>0.58937484235025694</v>
      </c>
      <c r="GK45" s="83">
        <f t="shared" si="460"/>
        <v>0.49253237836789643</v>
      </c>
      <c r="GL45" s="83">
        <f t="shared" si="460"/>
        <v>0.31664606798870831</v>
      </c>
      <c r="GM45" s="83">
        <f t="shared" si="460"/>
        <v>0.23834302942944033</v>
      </c>
      <c r="GN45" s="83">
        <f t="shared" si="460"/>
        <v>7.0448129531720374E-2</v>
      </c>
      <c r="GO45" s="83">
        <f t="shared" si="460"/>
        <v>0.97067627256104561</v>
      </c>
      <c r="GP45" s="83">
        <f t="shared" si="460"/>
        <v>0.85772134394967237</v>
      </c>
      <c r="GQ45" s="83">
        <f t="shared" si="460"/>
        <v>0.58937484235025694</v>
      </c>
      <c r="GR45" s="83">
        <f t="shared" si="460"/>
        <v>0.49253237836789643</v>
      </c>
      <c r="GS45" s="83">
        <f t="shared" si="460"/>
        <v>0.31664606798870831</v>
      </c>
      <c r="GT45" s="83">
        <f t="shared" si="460"/>
        <v>0.23834302942944033</v>
      </c>
      <c r="GU45" s="83">
        <f t="shared" si="460"/>
        <v>7.0448129531720374E-2</v>
      </c>
      <c r="GV45" s="83">
        <f t="shared" si="460"/>
        <v>0.97067627256104561</v>
      </c>
      <c r="GW45" s="83">
        <f t="shared" si="460"/>
        <v>0.85772134394967237</v>
      </c>
      <c r="GX45" s="83">
        <f t="shared" si="460"/>
        <v>0.58937484235025694</v>
      </c>
      <c r="GY45" s="83">
        <f t="shared" si="460"/>
        <v>0.49253237836789643</v>
      </c>
      <c r="GZ45" s="83">
        <f t="shared" si="460"/>
        <v>0.31664606798870831</v>
      </c>
      <c r="HA45" s="83">
        <f t="shared" si="460"/>
        <v>0.23834302942944033</v>
      </c>
      <c r="HB45" s="83">
        <f t="shared" si="460"/>
        <v>7.0448129531720374E-2</v>
      </c>
      <c r="HC45" s="83">
        <f t="shared" si="460"/>
        <v>0.97067627256104561</v>
      </c>
      <c r="HD45" s="83">
        <f t="shared" si="460"/>
        <v>0.85772134394967237</v>
      </c>
      <c r="HE45" s="83">
        <f t="shared" si="460"/>
        <v>0.58937484235025694</v>
      </c>
      <c r="HF45" s="83">
        <f t="shared" si="460"/>
        <v>0.49253237836789643</v>
      </c>
      <c r="HG45" s="83">
        <f t="shared" si="460"/>
        <v>0.31664606798870831</v>
      </c>
      <c r="HH45" s="83">
        <f t="shared" si="460"/>
        <v>0.23834302942944033</v>
      </c>
      <c r="HI45" s="83">
        <f t="shared" si="460"/>
        <v>7.0448129531720374E-2</v>
      </c>
      <c r="HJ45" s="83">
        <f t="shared" si="460"/>
        <v>0.97067627256104561</v>
      </c>
      <c r="HK45" s="83">
        <f t="shared" si="460"/>
        <v>0.85772134394967237</v>
      </c>
      <c r="HL45" s="83">
        <f t="shared" si="460"/>
        <v>0.58937484235025694</v>
      </c>
      <c r="HM45" s="83">
        <f t="shared" si="460"/>
        <v>0.49253237836789643</v>
      </c>
      <c r="HN45" s="83">
        <f t="shared" si="460"/>
        <v>0.31664606798870831</v>
      </c>
      <c r="HO45" s="83">
        <f t="shared" si="460"/>
        <v>0.23834302942944033</v>
      </c>
      <c r="HP45" s="83">
        <f t="shared" si="460"/>
        <v>7.0448129531720374E-2</v>
      </c>
      <c r="HQ45" s="83">
        <f t="shared" si="460"/>
        <v>0.97067627256104561</v>
      </c>
      <c r="HR45" s="83">
        <f t="shared" si="460"/>
        <v>0.85772134394967237</v>
      </c>
      <c r="HS45" s="83">
        <f t="shared" si="460"/>
        <v>0.58937484235025694</v>
      </c>
      <c r="HT45" s="83">
        <f t="shared" si="460"/>
        <v>0.49253237836789643</v>
      </c>
      <c r="HU45" s="83">
        <f t="shared" si="460"/>
        <v>0.31664606798870831</v>
      </c>
      <c r="HV45" s="83">
        <f t="shared" si="460"/>
        <v>0.23834302942944033</v>
      </c>
      <c r="HW45" s="83">
        <f t="shared" si="460"/>
        <v>7.0448129531720374E-2</v>
      </c>
      <c r="HX45" s="33">
        <f>(5*HX38*(1000/12)*(HX16*12)^4)/(384*HX46*HX47)</f>
        <v>0.85940115351576873</v>
      </c>
      <c r="HY45" s="13">
        <f t="shared" ref="HY45:IJ45" si="461">(5*HY38*(1000/12)*(HY16*12)^4)/(384*HY46*HY47)</f>
        <v>0.67864160750507074</v>
      </c>
      <c r="HZ45" s="13">
        <f t="shared" si="461"/>
        <v>0.67864160750507074</v>
      </c>
      <c r="IA45" s="13">
        <f t="shared" si="461"/>
        <v>0.67864160750507074</v>
      </c>
      <c r="IB45" s="13">
        <f t="shared" si="461"/>
        <v>0.67864160750507074</v>
      </c>
      <c r="IC45" s="107">
        <f t="shared" si="461"/>
        <v>0.67864160750507074</v>
      </c>
      <c r="ID45" s="107">
        <f t="shared" si="461"/>
        <v>0.67864160750507074</v>
      </c>
      <c r="IE45" s="107">
        <f t="shared" si="461"/>
        <v>0.67864160750507074</v>
      </c>
      <c r="IF45" s="131">
        <f t="shared" si="461"/>
        <v>0.67864160750507074</v>
      </c>
      <c r="IG45" s="107">
        <f t="shared" si="461"/>
        <v>0.67864160750507074</v>
      </c>
      <c r="IH45" s="107">
        <f t="shared" si="461"/>
        <v>0.67864160750507074</v>
      </c>
      <c r="II45" s="107">
        <f t="shared" si="461"/>
        <v>0.67864160750507074</v>
      </c>
      <c r="IJ45" s="13">
        <f t="shared" si="461"/>
        <v>0.49668306072612733</v>
      </c>
      <c r="IK45" s="13">
        <f t="shared" ref="IK45" si="462">(5*IK38*(1000/12)*(IK16*12)^4)/(384*IK46*IK47)</f>
        <v>0.49668306072612733</v>
      </c>
      <c r="IL45" s="13">
        <f t="shared" ref="IL45" si="463">(5*IL38*(1000/12)*(IL16*12)^4)/(384*IL46*IL47)</f>
        <v>0.49668306072612733</v>
      </c>
      <c r="IM45" s="13">
        <f t="shared" ref="IM45" si="464">(5*IM38*(1000/12)*(IM16*12)^4)/(384*IM46*IM47)</f>
        <v>0.49668306072612733</v>
      </c>
      <c r="IN45" s="13">
        <f t="shared" ref="IN45:IT45" si="465">(5*IN38*(1000/12)*(IN16*12)^4)/(384*IN46*IN47)</f>
        <v>0.67864160750507074</v>
      </c>
      <c r="IO45" s="13">
        <f t="shared" si="465"/>
        <v>0.67864160750507074</v>
      </c>
      <c r="IP45" s="13">
        <f t="shared" si="465"/>
        <v>0.67864160750507074</v>
      </c>
      <c r="IQ45" s="13">
        <f t="shared" si="465"/>
        <v>0.67864160750507074</v>
      </c>
      <c r="IR45" s="13">
        <f t="shared" si="465"/>
        <v>0.67864160750507074</v>
      </c>
      <c r="IS45" s="13">
        <f t="shared" si="465"/>
        <v>0.67864160750507074</v>
      </c>
      <c r="IT45" s="34">
        <f t="shared" si="465"/>
        <v>0.32483384856386704</v>
      </c>
    </row>
    <row r="46" spans="1:254">
      <c r="A46" t="s">
        <v>48</v>
      </c>
      <c r="B46" s="33">
        <v>29000000</v>
      </c>
      <c r="C46" s="164">
        <v>29000000</v>
      </c>
      <c r="D46" s="164">
        <v>29000000</v>
      </c>
      <c r="E46" s="164">
        <v>29000000</v>
      </c>
      <c r="F46" s="51">
        <v>29000000</v>
      </c>
      <c r="G46" s="27">
        <v>29000000</v>
      </c>
      <c r="H46" s="27">
        <v>29000000</v>
      </c>
      <c r="I46" s="27">
        <v>29000000</v>
      </c>
      <c r="J46" s="27">
        <v>29000000</v>
      </c>
      <c r="K46" s="27">
        <v>29000000</v>
      </c>
      <c r="L46" s="27">
        <v>29000000</v>
      </c>
      <c r="M46" s="27">
        <v>29000000</v>
      </c>
      <c r="N46" s="27">
        <v>29000000</v>
      </c>
      <c r="O46" s="27">
        <v>29000000</v>
      </c>
      <c r="P46" s="27">
        <v>29000000</v>
      </c>
      <c r="Q46" s="27">
        <v>29000000</v>
      </c>
      <c r="R46" s="91">
        <v>29000000</v>
      </c>
      <c r="S46" s="91">
        <v>29000000</v>
      </c>
      <c r="T46" s="27">
        <v>29000000</v>
      </c>
      <c r="U46" s="27">
        <v>29000000</v>
      </c>
      <c r="V46" s="91">
        <v>29000000</v>
      </c>
      <c r="W46" s="91">
        <v>29000000</v>
      </c>
      <c r="X46" s="27">
        <v>29000000</v>
      </c>
      <c r="Y46" s="91">
        <v>29000000</v>
      </c>
      <c r="Z46" s="91">
        <v>29000000</v>
      </c>
      <c r="AA46" s="91">
        <v>29000000</v>
      </c>
      <c r="AB46" s="91">
        <v>29000000</v>
      </c>
      <c r="AC46" s="91">
        <v>29000000</v>
      </c>
      <c r="AD46" s="91">
        <v>29000000</v>
      </c>
      <c r="AE46" s="91">
        <v>29000000</v>
      </c>
      <c r="AF46" s="91">
        <v>29000000</v>
      </c>
      <c r="AG46" s="91">
        <v>29000000</v>
      </c>
      <c r="AH46" s="91">
        <v>29000000</v>
      </c>
      <c r="AI46" s="91">
        <v>29000000</v>
      </c>
      <c r="AJ46" s="91">
        <v>29000000</v>
      </c>
      <c r="AK46" s="91">
        <v>29000000</v>
      </c>
      <c r="AL46" s="91">
        <v>29000000</v>
      </c>
      <c r="AM46" s="91">
        <v>29000000</v>
      </c>
      <c r="AN46" s="91">
        <v>29000000</v>
      </c>
      <c r="AO46" s="91">
        <v>29000000</v>
      </c>
      <c r="AP46" s="51">
        <v>29000000</v>
      </c>
      <c r="AQ46" s="27">
        <v>29000000</v>
      </c>
      <c r="AR46" s="27">
        <v>29000000</v>
      </c>
      <c r="AS46" s="27">
        <v>29000000</v>
      </c>
      <c r="AT46" s="27">
        <v>29000000</v>
      </c>
      <c r="AU46" s="27">
        <v>29000000</v>
      </c>
      <c r="AV46" s="27">
        <v>29000000</v>
      </c>
      <c r="AW46" s="27">
        <v>29000000</v>
      </c>
      <c r="AX46" s="27">
        <v>29000000</v>
      </c>
      <c r="AY46" s="27">
        <v>29000000</v>
      </c>
      <c r="AZ46" s="27">
        <v>29000000</v>
      </c>
      <c r="BA46" s="27">
        <v>29000000</v>
      </c>
      <c r="BB46" s="27">
        <v>29000000</v>
      </c>
      <c r="BC46" s="27">
        <v>29000000</v>
      </c>
      <c r="BD46" s="27">
        <v>29000000</v>
      </c>
      <c r="BE46" s="27">
        <v>29000000</v>
      </c>
      <c r="BF46" s="91">
        <v>29000000</v>
      </c>
      <c r="BG46" s="91">
        <v>29000000</v>
      </c>
      <c r="BH46" s="91">
        <v>29000000</v>
      </c>
      <c r="BI46" s="91">
        <v>29000000</v>
      </c>
      <c r="BJ46" s="91">
        <v>29000000</v>
      </c>
      <c r="BK46" s="91">
        <v>29000000</v>
      </c>
      <c r="BL46" s="91">
        <v>29000000</v>
      </c>
      <c r="BM46" s="91">
        <v>29000000</v>
      </c>
      <c r="BN46" s="91">
        <v>29000000</v>
      </c>
      <c r="BO46" s="91">
        <v>29000000</v>
      </c>
      <c r="BP46" s="91">
        <v>29000000</v>
      </c>
      <c r="BQ46" s="91">
        <v>29000000</v>
      </c>
      <c r="BR46" s="91">
        <v>29000000</v>
      </c>
      <c r="BS46" s="91">
        <v>29000000</v>
      </c>
      <c r="BT46" s="91">
        <v>29000000</v>
      </c>
      <c r="BU46" s="91">
        <v>29000000</v>
      </c>
      <c r="BV46" s="91">
        <v>29000000</v>
      </c>
      <c r="BW46" s="91">
        <v>29000000</v>
      </c>
      <c r="BX46" s="91">
        <v>29000000</v>
      </c>
      <c r="BY46" s="91">
        <v>29000000</v>
      </c>
      <c r="BZ46" s="91">
        <v>29000000</v>
      </c>
      <c r="CA46" s="91">
        <v>29000000</v>
      </c>
      <c r="CB46" s="91">
        <v>29000000</v>
      </c>
      <c r="CC46" s="91">
        <v>29000000</v>
      </c>
      <c r="CD46" s="91">
        <v>29000000</v>
      </c>
      <c r="CE46" s="91">
        <v>29000000</v>
      </c>
      <c r="CF46" s="91">
        <v>29000000</v>
      </c>
      <c r="CG46" s="91">
        <v>29000000</v>
      </c>
      <c r="CH46" s="91">
        <v>29000000</v>
      </c>
      <c r="CI46" s="91">
        <v>29000000</v>
      </c>
      <c r="CJ46" s="91">
        <v>29000000</v>
      </c>
      <c r="CK46" s="91">
        <v>29000000</v>
      </c>
      <c r="CL46" s="91">
        <v>29000000</v>
      </c>
      <c r="CM46" s="91">
        <v>29000000</v>
      </c>
      <c r="CN46" s="91">
        <v>29000000</v>
      </c>
      <c r="CO46" s="91">
        <v>29000000</v>
      </c>
      <c r="CP46" s="91">
        <v>29000000</v>
      </c>
      <c r="CQ46" s="91">
        <v>29000000</v>
      </c>
      <c r="CR46" s="91">
        <v>29000000</v>
      </c>
      <c r="CS46" s="91">
        <v>29000000</v>
      </c>
      <c r="CT46" s="91">
        <v>29000000</v>
      </c>
      <c r="CU46" s="91">
        <v>29000000</v>
      </c>
      <c r="CV46" s="91">
        <v>29000000</v>
      </c>
      <c r="CW46" s="91">
        <v>29000000</v>
      </c>
      <c r="CX46" s="91">
        <v>29000000</v>
      </c>
      <c r="CY46" s="91">
        <v>29000000</v>
      </c>
      <c r="CZ46" s="91">
        <v>29000000</v>
      </c>
      <c r="DA46" s="91">
        <v>29000000</v>
      </c>
      <c r="DB46" s="91">
        <v>29000000</v>
      </c>
      <c r="DC46" s="91">
        <v>29000000</v>
      </c>
      <c r="DD46" s="91">
        <v>29000000</v>
      </c>
      <c r="DE46" s="91">
        <v>29000000</v>
      </c>
      <c r="DF46" s="91">
        <v>29000000</v>
      </c>
      <c r="DG46" s="91">
        <v>29000000</v>
      </c>
      <c r="DH46" s="91">
        <v>29000000</v>
      </c>
      <c r="DI46" s="91">
        <v>29000000</v>
      </c>
      <c r="DJ46" s="91">
        <v>29000000</v>
      </c>
      <c r="DK46" s="91">
        <v>29000000</v>
      </c>
      <c r="DL46" s="91">
        <v>29000000</v>
      </c>
      <c r="DM46" s="91">
        <v>29000000</v>
      </c>
      <c r="DN46" s="91">
        <v>29000000</v>
      </c>
      <c r="DO46" s="91">
        <v>29000000</v>
      </c>
      <c r="DP46" s="91">
        <v>29000000</v>
      </c>
      <c r="DQ46" s="27">
        <v>29000000</v>
      </c>
      <c r="DR46" s="27">
        <v>29000000</v>
      </c>
      <c r="DS46" s="27">
        <v>29000000</v>
      </c>
      <c r="DT46" s="27">
        <v>29000000</v>
      </c>
      <c r="DU46" s="27">
        <v>29000000</v>
      </c>
      <c r="DV46" s="27">
        <v>29000000</v>
      </c>
      <c r="DW46" s="27">
        <v>29000000</v>
      </c>
      <c r="DX46" s="27">
        <v>29000000</v>
      </c>
      <c r="DY46" s="27">
        <v>29000000</v>
      </c>
      <c r="DZ46" s="27">
        <v>29000000</v>
      </c>
      <c r="EA46" s="27">
        <v>29000000</v>
      </c>
      <c r="EB46" s="27">
        <v>29000000</v>
      </c>
      <c r="EC46" s="27">
        <v>29000000</v>
      </c>
      <c r="ED46" s="27">
        <v>29000000</v>
      </c>
      <c r="EE46" s="27">
        <v>29000000</v>
      </c>
      <c r="EF46" s="27">
        <v>29000000</v>
      </c>
      <c r="EG46" s="27">
        <v>29000000</v>
      </c>
      <c r="EH46" s="27">
        <v>29000000</v>
      </c>
      <c r="EI46" s="27">
        <v>29000000</v>
      </c>
      <c r="EJ46" s="27">
        <v>29000000</v>
      </c>
      <c r="EK46" s="27">
        <v>29000000</v>
      </c>
      <c r="EL46" s="27">
        <v>29000000</v>
      </c>
      <c r="EM46" s="27">
        <v>29000000</v>
      </c>
      <c r="EN46" s="27">
        <v>29000000</v>
      </c>
      <c r="EO46" s="27">
        <v>29000000</v>
      </c>
      <c r="EP46" s="27">
        <v>29000000</v>
      </c>
      <c r="EQ46" s="27">
        <v>29000000</v>
      </c>
      <c r="ER46" s="27">
        <v>29000000</v>
      </c>
      <c r="ES46" s="27">
        <v>29000000</v>
      </c>
      <c r="ET46" s="27">
        <v>29000000</v>
      </c>
      <c r="EU46" s="27">
        <v>29000000</v>
      </c>
      <c r="EV46" s="52">
        <v>29000000</v>
      </c>
      <c r="EW46" s="51">
        <v>29000000</v>
      </c>
      <c r="EX46" s="27">
        <v>29000000</v>
      </c>
      <c r="EY46" s="27">
        <v>29000000</v>
      </c>
      <c r="EZ46" s="27">
        <v>29000000</v>
      </c>
      <c r="FA46" s="27">
        <v>29000000</v>
      </c>
      <c r="FB46" s="27">
        <v>29000000</v>
      </c>
      <c r="FC46" s="27">
        <v>29000000</v>
      </c>
      <c r="FD46" s="27">
        <v>29000000</v>
      </c>
      <c r="FE46" s="27">
        <v>29000000</v>
      </c>
      <c r="FF46" s="27">
        <v>29000000</v>
      </c>
      <c r="FG46" s="27">
        <v>29000000</v>
      </c>
      <c r="FH46" s="27">
        <v>29000000</v>
      </c>
      <c r="FI46" s="27">
        <v>29000000</v>
      </c>
      <c r="FJ46" s="27">
        <v>29000000</v>
      </c>
      <c r="FK46" s="27">
        <v>29000000</v>
      </c>
      <c r="FL46" s="180">
        <v>29000000</v>
      </c>
      <c r="FM46" s="180">
        <v>29000000</v>
      </c>
      <c r="FN46" s="91">
        <v>29000000</v>
      </c>
      <c r="FO46" s="91">
        <v>29000000</v>
      </c>
      <c r="FP46" s="91">
        <v>29000000</v>
      </c>
      <c r="FQ46" s="91">
        <v>29000000</v>
      </c>
      <c r="FR46" s="91">
        <v>29000000</v>
      </c>
      <c r="FS46" s="91">
        <v>29000000</v>
      </c>
      <c r="FT46" s="91">
        <v>29000000</v>
      </c>
      <c r="FU46" s="91">
        <v>29000000</v>
      </c>
      <c r="FV46" s="91">
        <v>29000000</v>
      </c>
      <c r="FW46" s="91">
        <v>29000000</v>
      </c>
      <c r="FX46" s="91">
        <v>29000000</v>
      </c>
      <c r="FY46" s="91">
        <v>29000000</v>
      </c>
      <c r="FZ46" s="91">
        <v>29000000</v>
      </c>
      <c r="GA46" s="91">
        <v>29000000</v>
      </c>
      <c r="GB46" s="91">
        <v>29000000</v>
      </c>
      <c r="GC46" s="91">
        <v>29000000</v>
      </c>
      <c r="GD46" s="91">
        <v>29000000</v>
      </c>
      <c r="GE46" s="91">
        <v>29000000</v>
      </c>
      <c r="GF46" s="91">
        <v>29000000</v>
      </c>
      <c r="GG46" s="91">
        <v>29000000</v>
      </c>
      <c r="GH46" s="91">
        <v>29000000</v>
      </c>
      <c r="GI46" s="91">
        <v>29000000</v>
      </c>
      <c r="GJ46" s="91">
        <v>29000000</v>
      </c>
      <c r="GK46" s="91">
        <v>29000000</v>
      </c>
      <c r="GL46" s="91">
        <v>29000000</v>
      </c>
      <c r="GM46" s="91">
        <v>29000000</v>
      </c>
      <c r="GN46" s="91">
        <v>29000000</v>
      </c>
      <c r="GO46" s="91">
        <v>29000000</v>
      </c>
      <c r="GP46" s="91">
        <v>29000000</v>
      </c>
      <c r="GQ46" s="91">
        <v>29000000</v>
      </c>
      <c r="GR46" s="91">
        <v>29000000</v>
      </c>
      <c r="GS46" s="91">
        <v>29000000</v>
      </c>
      <c r="GT46" s="91">
        <v>29000000</v>
      </c>
      <c r="GU46" s="91">
        <v>29000000</v>
      </c>
      <c r="GV46" s="91">
        <v>29000000</v>
      </c>
      <c r="GW46" s="91">
        <v>29000000</v>
      </c>
      <c r="GX46" s="91">
        <v>29000000</v>
      </c>
      <c r="GY46" s="91">
        <v>29000000</v>
      </c>
      <c r="GZ46" s="91">
        <v>29000000</v>
      </c>
      <c r="HA46" s="91">
        <v>29000000</v>
      </c>
      <c r="HB46" s="91">
        <v>29000000</v>
      </c>
      <c r="HC46" s="91">
        <v>29000000</v>
      </c>
      <c r="HD46" s="91">
        <v>29000000</v>
      </c>
      <c r="HE46" s="91">
        <v>29000000</v>
      </c>
      <c r="HF46" s="91">
        <v>29000000</v>
      </c>
      <c r="HG46" s="91">
        <v>29000000</v>
      </c>
      <c r="HH46" s="91">
        <v>29000000</v>
      </c>
      <c r="HI46" s="91">
        <v>29000000</v>
      </c>
      <c r="HJ46" s="91">
        <v>29000000</v>
      </c>
      <c r="HK46" s="91">
        <v>29000000</v>
      </c>
      <c r="HL46" s="91">
        <v>29000000</v>
      </c>
      <c r="HM46" s="91">
        <v>29000000</v>
      </c>
      <c r="HN46" s="91">
        <v>29000000</v>
      </c>
      <c r="HO46" s="91">
        <v>29000000</v>
      </c>
      <c r="HP46" s="91">
        <v>29000000</v>
      </c>
      <c r="HQ46" s="91">
        <v>29000000</v>
      </c>
      <c r="HR46" s="91">
        <v>29000000</v>
      </c>
      <c r="HS46" s="91">
        <v>29000000</v>
      </c>
      <c r="HT46" s="91">
        <v>29000000</v>
      </c>
      <c r="HU46" s="91">
        <v>29000000</v>
      </c>
      <c r="HV46" s="91">
        <v>29000000</v>
      </c>
      <c r="HW46" s="91">
        <v>29000000</v>
      </c>
      <c r="HX46" s="51">
        <v>29000000</v>
      </c>
      <c r="HY46" s="27">
        <v>29000000</v>
      </c>
      <c r="HZ46" s="27">
        <v>29000000</v>
      </c>
      <c r="IA46" s="27">
        <v>29000000</v>
      </c>
      <c r="IB46" s="27">
        <v>29000000</v>
      </c>
      <c r="IC46" s="109">
        <v>29000000</v>
      </c>
      <c r="ID46" s="109">
        <v>29000000</v>
      </c>
      <c r="IE46" s="109">
        <v>29000000</v>
      </c>
      <c r="IF46" s="151">
        <v>29000000</v>
      </c>
      <c r="IG46" s="109">
        <v>29000000</v>
      </c>
      <c r="IH46" s="109">
        <v>29000000</v>
      </c>
      <c r="II46" s="109">
        <v>29000000</v>
      </c>
      <c r="IJ46" s="27">
        <v>29000000</v>
      </c>
      <c r="IK46" s="27">
        <v>29000000</v>
      </c>
      <c r="IL46" s="27">
        <v>29000000</v>
      </c>
      <c r="IM46" s="27">
        <v>29000000</v>
      </c>
      <c r="IN46" s="27">
        <v>29000000</v>
      </c>
      <c r="IO46" s="27">
        <v>29000000</v>
      </c>
      <c r="IP46" s="27">
        <v>29000000</v>
      </c>
      <c r="IQ46" s="27">
        <v>29000000</v>
      </c>
      <c r="IR46" s="27">
        <v>29000000</v>
      </c>
      <c r="IS46" s="27">
        <v>29000000</v>
      </c>
      <c r="IT46" s="52">
        <v>29000000</v>
      </c>
    </row>
    <row r="47" spans="1:254">
      <c r="A47" s="4" t="s">
        <v>49</v>
      </c>
      <c r="B47" s="33">
        <v>612</v>
      </c>
      <c r="C47" s="164">
        <v>612</v>
      </c>
      <c r="D47" s="164">
        <v>612</v>
      </c>
      <c r="E47" s="164">
        <v>612</v>
      </c>
      <c r="F47" s="33">
        <v>843</v>
      </c>
      <c r="G47" s="13">
        <v>510</v>
      </c>
      <c r="H47" s="13">
        <v>510</v>
      </c>
      <c r="I47" s="13">
        <v>510</v>
      </c>
      <c r="J47" s="13">
        <v>301</v>
      </c>
      <c r="K47" s="13">
        <v>510</v>
      </c>
      <c r="L47" s="13">
        <v>510</v>
      </c>
      <c r="M47" s="13">
        <v>245</v>
      </c>
      <c r="N47" s="13">
        <v>245</v>
      </c>
      <c r="O47" s="13">
        <v>612</v>
      </c>
      <c r="P47" s="13">
        <v>843</v>
      </c>
      <c r="Q47" s="13">
        <v>843</v>
      </c>
      <c r="R47" s="83">
        <v>843</v>
      </c>
      <c r="S47" s="83">
        <v>245</v>
      </c>
      <c r="T47" s="13">
        <v>890</v>
      </c>
      <c r="U47" s="13">
        <v>959</v>
      </c>
      <c r="V47" s="83">
        <v>959</v>
      </c>
      <c r="W47" s="83">
        <v>959</v>
      </c>
      <c r="X47" s="13">
        <v>984</v>
      </c>
      <c r="Y47" s="83">
        <v>245</v>
      </c>
      <c r="Z47" s="83">
        <v>890</v>
      </c>
      <c r="AA47" s="83">
        <v>959</v>
      </c>
      <c r="AB47" s="83">
        <v>959</v>
      </c>
      <c r="AC47" s="83">
        <v>959</v>
      </c>
      <c r="AD47" s="83">
        <v>984</v>
      </c>
      <c r="AE47" s="83">
        <v>245</v>
      </c>
      <c r="AF47" s="83">
        <v>245</v>
      </c>
      <c r="AG47" s="83">
        <v>612</v>
      </c>
      <c r="AH47" s="83">
        <v>843</v>
      </c>
      <c r="AI47" s="83">
        <v>843</v>
      </c>
      <c r="AJ47" s="83">
        <v>843</v>
      </c>
      <c r="AK47" s="83">
        <v>245</v>
      </c>
      <c r="AL47" s="83">
        <v>301</v>
      </c>
      <c r="AM47" s="83">
        <v>510</v>
      </c>
      <c r="AN47" s="83">
        <v>510</v>
      </c>
      <c r="AO47" s="83">
        <v>245</v>
      </c>
      <c r="AP47" s="33">
        <v>843</v>
      </c>
      <c r="AQ47" s="13">
        <v>510</v>
      </c>
      <c r="AR47" s="13">
        <v>510</v>
      </c>
      <c r="AS47" s="13">
        <v>510</v>
      </c>
      <c r="AT47" s="13">
        <v>510</v>
      </c>
      <c r="AU47" s="13">
        <v>510</v>
      </c>
      <c r="AV47" s="13">
        <v>510</v>
      </c>
      <c r="AW47" s="13">
        <v>510</v>
      </c>
      <c r="AX47" s="13">
        <v>510</v>
      </c>
      <c r="AY47" s="13">
        <v>510</v>
      </c>
      <c r="AZ47" s="13">
        <v>510</v>
      </c>
      <c r="BA47" s="13">
        <v>510</v>
      </c>
      <c r="BB47" s="13">
        <v>130</v>
      </c>
      <c r="BC47" s="13">
        <v>130</v>
      </c>
      <c r="BD47" s="13">
        <v>130</v>
      </c>
      <c r="BE47" s="13">
        <v>130</v>
      </c>
      <c r="BF47" s="83">
        <v>959</v>
      </c>
      <c r="BG47" s="83">
        <v>843</v>
      </c>
      <c r="BH47" s="83">
        <v>510</v>
      </c>
      <c r="BI47" s="83">
        <v>156</v>
      </c>
      <c r="BJ47" s="83">
        <v>88.6</v>
      </c>
      <c r="BK47" s="83">
        <v>30.8</v>
      </c>
      <c r="BL47" s="83">
        <v>30.8</v>
      </c>
      <c r="BM47" s="83">
        <v>959</v>
      </c>
      <c r="BN47" s="83">
        <v>843</v>
      </c>
      <c r="BO47" s="83">
        <v>510</v>
      </c>
      <c r="BP47" s="83">
        <v>156</v>
      </c>
      <c r="BQ47" s="83">
        <v>88.6</v>
      </c>
      <c r="BR47" s="83">
        <v>30.8</v>
      </c>
      <c r="BS47" s="83">
        <v>30.8</v>
      </c>
      <c r="BT47" s="83">
        <v>959</v>
      </c>
      <c r="BU47" s="83">
        <v>843</v>
      </c>
      <c r="BV47" s="83">
        <v>510</v>
      </c>
      <c r="BW47" s="83">
        <v>156</v>
      </c>
      <c r="BX47" s="83">
        <v>88.6</v>
      </c>
      <c r="BY47" s="83">
        <v>30.8</v>
      </c>
      <c r="BZ47" s="83">
        <v>30.8</v>
      </c>
      <c r="CA47" s="83">
        <v>959</v>
      </c>
      <c r="CB47" s="83">
        <v>843</v>
      </c>
      <c r="CC47" s="83">
        <v>510</v>
      </c>
      <c r="CD47" s="83">
        <v>156</v>
      </c>
      <c r="CE47" s="83">
        <v>88.6</v>
      </c>
      <c r="CF47" s="83">
        <v>30.8</v>
      </c>
      <c r="CG47" s="83">
        <v>30.8</v>
      </c>
      <c r="CH47" s="83">
        <v>959</v>
      </c>
      <c r="CI47" s="83">
        <v>843</v>
      </c>
      <c r="CJ47" s="83">
        <v>510</v>
      </c>
      <c r="CK47" s="83">
        <v>156</v>
      </c>
      <c r="CL47" s="83">
        <v>88.6</v>
      </c>
      <c r="CM47" s="83">
        <v>30.8</v>
      </c>
      <c r="CN47" s="83">
        <v>30.8</v>
      </c>
      <c r="CO47" s="83">
        <v>959</v>
      </c>
      <c r="CP47" s="83">
        <v>843</v>
      </c>
      <c r="CQ47" s="83">
        <v>510</v>
      </c>
      <c r="CR47" s="83">
        <v>156</v>
      </c>
      <c r="CS47" s="83">
        <v>88.6</v>
      </c>
      <c r="CT47" s="83">
        <v>30.8</v>
      </c>
      <c r="CU47" s="83">
        <v>30.8</v>
      </c>
      <c r="CV47" s="83">
        <v>959</v>
      </c>
      <c r="CW47" s="83">
        <v>843</v>
      </c>
      <c r="CX47" s="83">
        <v>510</v>
      </c>
      <c r="CY47" s="83">
        <v>156</v>
      </c>
      <c r="CZ47" s="83">
        <v>88.6</v>
      </c>
      <c r="DA47" s="83">
        <v>30.8</v>
      </c>
      <c r="DB47" s="83">
        <v>30.8</v>
      </c>
      <c r="DC47" s="83">
        <v>959</v>
      </c>
      <c r="DD47" s="83">
        <v>843</v>
      </c>
      <c r="DE47" s="83">
        <v>510</v>
      </c>
      <c r="DF47" s="83">
        <v>156</v>
      </c>
      <c r="DG47" s="83">
        <v>88.6</v>
      </c>
      <c r="DH47" s="83">
        <v>30.8</v>
      </c>
      <c r="DI47" s="83">
        <v>30.8</v>
      </c>
      <c r="DJ47" s="83">
        <v>959</v>
      </c>
      <c r="DK47" s="83">
        <v>843</v>
      </c>
      <c r="DL47" s="83">
        <v>510</v>
      </c>
      <c r="DM47" s="83">
        <v>156</v>
      </c>
      <c r="DN47" s="83">
        <v>88.6</v>
      </c>
      <c r="DO47" s="83">
        <v>30.8</v>
      </c>
      <c r="DP47" s="83">
        <v>30.8</v>
      </c>
      <c r="DQ47" s="13">
        <v>103</v>
      </c>
      <c r="DR47" s="13">
        <v>130</v>
      </c>
      <c r="DS47" s="13">
        <v>156</v>
      </c>
      <c r="DT47" s="13">
        <v>88.6</v>
      </c>
      <c r="DU47" s="13">
        <v>199</v>
      </c>
      <c r="DV47" s="13">
        <v>245</v>
      </c>
      <c r="DW47" s="13">
        <v>245</v>
      </c>
      <c r="DX47" s="13">
        <v>301</v>
      </c>
      <c r="DY47" s="13">
        <v>301</v>
      </c>
      <c r="DZ47" s="13">
        <v>88.6</v>
      </c>
      <c r="EA47" s="13">
        <v>375</v>
      </c>
      <c r="EB47" s="13">
        <v>375</v>
      </c>
      <c r="EC47" s="13">
        <v>375</v>
      </c>
      <c r="ED47" s="13">
        <v>375</v>
      </c>
      <c r="EE47" s="13">
        <v>375</v>
      </c>
      <c r="EF47" s="13">
        <v>88.6</v>
      </c>
      <c r="EG47" s="13">
        <v>375</v>
      </c>
      <c r="EH47" s="13">
        <v>375</v>
      </c>
      <c r="EI47" s="13">
        <v>375</v>
      </c>
      <c r="EJ47" s="13">
        <v>375</v>
      </c>
      <c r="EK47" s="13">
        <v>375</v>
      </c>
      <c r="EL47" s="13">
        <v>88.6</v>
      </c>
      <c r="EM47" s="13">
        <v>199</v>
      </c>
      <c r="EN47" s="13">
        <v>245</v>
      </c>
      <c r="EO47" s="13">
        <v>245</v>
      </c>
      <c r="EP47" s="13">
        <v>301</v>
      </c>
      <c r="EQ47" s="13">
        <v>301</v>
      </c>
      <c r="ER47" s="13">
        <v>88.6</v>
      </c>
      <c r="ES47" s="13">
        <v>103</v>
      </c>
      <c r="ET47" s="13">
        <v>130</v>
      </c>
      <c r="EU47" s="13">
        <v>156</v>
      </c>
      <c r="EV47" s="34">
        <v>88.6</v>
      </c>
      <c r="EW47" s="33">
        <v>843</v>
      </c>
      <c r="EX47" s="13">
        <v>510</v>
      </c>
      <c r="EY47" s="13">
        <v>510</v>
      </c>
      <c r="EZ47" s="13">
        <v>510</v>
      </c>
      <c r="FA47" s="13">
        <v>510</v>
      </c>
      <c r="FB47" s="13">
        <v>510</v>
      </c>
      <c r="FC47" s="13">
        <v>510</v>
      </c>
      <c r="FD47" s="13">
        <v>510</v>
      </c>
      <c r="FE47" s="13">
        <v>510</v>
      </c>
      <c r="FF47" s="13">
        <v>510</v>
      </c>
      <c r="FG47" s="13">
        <v>510</v>
      </c>
      <c r="FH47" s="13">
        <v>510</v>
      </c>
      <c r="FI47" s="13">
        <v>130</v>
      </c>
      <c r="FJ47" s="13">
        <v>130</v>
      </c>
      <c r="FK47" s="13">
        <v>130</v>
      </c>
      <c r="FL47" s="170">
        <v>130</v>
      </c>
      <c r="FM47" s="170">
        <v>890</v>
      </c>
      <c r="FN47" s="83">
        <v>612</v>
      </c>
      <c r="FO47" s="83">
        <v>510</v>
      </c>
      <c r="FP47" s="83">
        <v>156</v>
      </c>
      <c r="FQ47" s="83">
        <v>88.6</v>
      </c>
      <c r="FR47" s="83">
        <v>30.8</v>
      </c>
      <c r="FS47" s="83">
        <v>30.8</v>
      </c>
      <c r="FT47" s="83">
        <v>890</v>
      </c>
      <c r="FU47" s="83">
        <v>612</v>
      </c>
      <c r="FV47" s="83">
        <v>510</v>
      </c>
      <c r="FW47" s="83">
        <v>156</v>
      </c>
      <c r="FX47" s="83">
        <v>88.6</v>
      </c>
      <c r="FY47" s="83">
        <v>30.8</v>
      </c>
      <c r="FZ47" s="83">
        <v>30.8</v>
      </c>
      <c r="GA47" s="83">
        <v>890</v>
      </c>
      <c r="GB47" s="83">
        <v>612</v>
      </c>
      <c r="GC47" s="83">
        <v>510</v>
      </c>
      <c r="GD47" s="83">
        <v>156</v>
      </c>
      <c r="GE47" s="83">
        <v>88.6</v>
      </c>
      <c r="GF47" s="83">
        <v>30.8</v>
      </c>
      <c r="GG47" s="83">
        <v>30.8</v>
      </c>
      <c r="GH47" s="83">
        <v>890</v>
      </c>
      <c r="GI47" s="83">
        <v>612</v>
      </c>
      <c r="GJ47" s="83">
        <v>510</v>
      </c>
      <c r="GK47" s="83">
        <v>156</v>
      </c>
      <c r="GL47" s="83">
        <v>88.6</v>
      </c>
      <c r="GM47" s="83">
        <v>30.8</v>
      </c>
      <c r="GN47" s="83">
        <v>30.8</v>
      </c>
      <c r="GO47" s="83">
        <v>890</v>
      </c>
      <c r="GP47" s="83">
        <v>612</v>
      </c>
      <c r="GQ47" s="83">
        <v>510</v>
      </c>
      <c r="GR47" s="83">
        <v>156</v>
      </c>
      <c r="GS47" s="83">
        <v>88.6</v>
      </c>
      <c r="GT47" s="83">
        <v>30.8</v>
      </c>
      <c r="GU47" s="83">
        <v>30.8</v>
      </c>
      <c r="GV47" s="83">
        <v>890</v>
      </c>
      <c r="GW47" s="83">
        <v>612</v>
      </c>
      <c r="GX47" s="83">
        <v>510</v>
      </c>
      <c r="GY47" s="83">
        <v>156</v>
      </c>
      <c r="GZ47" s="83">
        <v>88.6</v>
      </c>
      <c r="HA47" s="83">
        <v>30.8</v>
      </c>
      <c r="HB47" s="83">
        <v>30.8</v>
      </c>
      <c r="HC47" s="83">
        <v>890</v>
      </c>
      <c r="HD47" s="83">
        <v>612</v>
      </c>
      <c r="HE47" s="83">
        <v>510</v>
      </c>
      <c r="HF47" s="83">
        <v>156</v>
      </c>
      <c r="HG47" s="83">
        <v>88.6</v>
      </c>
      <c r="HH47" s="83">
        <v>30.8</v>
      </c>
      <c r="HI47" s="83">
        <v>30.8</v>
      </c>
      <c r="HJ47" s="83">
        <v>890</v>
      </c>
      <c r="HK47" s="83">
        <v>612</v>
      </c>
      <c r="HL47" s="83">
        <v>510</v>
      </c>
      <c r="HM47" s="83">
        <v>156</v>
      </c>
      <c r="HN47" s="83">
        <v>88.6</v>
      </c>
      <c r="HO47" s="83">
        <v>30.8</v>
      </c>
      <c r="HP47" s="83">
        <v>30.8</v>
      </c>
      <c r="HQ47" s="83">
        <v>890</v>
      </c>
      <c r="HR47" s="83">
        <v>612</v>
      </c>
      <c r="HS47" s="83">
        <v>510</v>
      </c>
      <c r="HT47" s="83">
        <v>156</v>
      </c>
      <c r="HU47" s="83">
        <v>88.6</v>
      </c>
      <c r="HV47" s="83">
        <v>30.8</v>
      </c>
      <c r="HW47" s="83">
        <v>30.8</v>
      </c>
      <c r="HX47" s="33">
        <v>843</v>
      </c>
      <c r="HY47" s="13">
        <v>510</v>
      </c>
      <c r="HZ47" s="13">
        <v>510</v>
      </c>
      <c r="IA47" s="13">
        <v>510</v>
      </c>
      <c r="IB47" s="13">
        <v>510</v>
      </c>
      <c r="IC47" s="107">
        <v>510</v>
      </c>
      <c r="ID47" s="107">
        <v>510</v>
      </c>
      <c r="IE47" s="107">
        <v>510</v>
      </c>
      <c r="IF47" s="131">
        <v>510</v>
      </c>
      <c r="IG47" s="107">
        <v>510</v>
      </c>
      <c r="IH47" s="107">
        <v>510</v>
      </c>
      <c r="II47" s="107">
        <v>510</v>
      </c>
      <c r="IJ47" s="13">
        <v>130</v>
      </c>
      <c r="IK47" s="13">
        <v>130</v>
      </c>
      <c r="IL47" s="13">
        <v>130</v>
      </c>
      <c r="IM47" s="13">
        <v>130</v>
      </c>
      <c r="IN47" s="13">
        <v>510</v>
      </c>
      <c r="IO47" s="13">
        <v>510</v>
      </c>
      <c r="IP47" s="13">
        <v>510</v>
      </c>
      <c r="IQ47" s="13">
        <v>510</v>
      </c>
      <c r="IR47" s="13">
        <v>510</v>
      </c>
      <c r="IS47" s="13">
        <v>510</v>
      </c>
      <c r="IT47" s="34">
        <v>88.6</v>
      </c>
    </row>
    <row r="48" spans="1:254">
      <c r="A48" t="s">
        <v>50</v>
      </c>
      <c r="B48" s="33" t="s">
        <v>102</v>
      </c>
      <c r="C48" s="164" t="s">
        <v>102</v>
      </c>
      <c r="D48" s="164" t="s">
        <v>102</v>
      </c>
      <c r="E48" s="164" t="s">
        <v>102</v>
      </c>
      <c r="F48" s="33" t="s">
        <v>102</v>
      </c>
      <c r="G48" s="13" t="s">
        <v>102</v>
      </c>
      <c r="H48" s="13" t="s">
        <v>102</v>
      </c>
      <c r="I48" s="13" t="s">
        <v>102</v>
      </c>
      <c r="J48" s="13" t="s">
        <v>102</v>
      </c>
      <c r="K48" s="13" t="s">
        <v>102</v>
      </c>
      <c r="L48" s="13" t="s">
        <v>102</v>
      </c>
      <c r="M48" s="13" t="s">
        <v>102</v>
      </c>
      <c r="N48" s="13" t="s">
        <v>102</v>
      </c>
      <c r="O48" s="13" t="s">
        <v>102</v>
      </c>
      <c r="P48" s="13" t="s">
        <v>102</v>
      </c>
      <c r="Q48" s="13" t="s">
        <v>102</v>
      </c>
      <c r="R48" s="83" t="s">
        <v>102</v>
      </c>
      <c r="S48" s="83" t="s">
        <v>102</v>
      </c>
      <c r="T48" s="83" t="s">
        <v>102</v>
      </c>
      <c r="U48" s="83" t="s">
        <v>102</v>
      </c>
      <c r="V48" s="83" t="s">
        <v>102</v>
      </c>
      <c r="W48" s="83" t="s">
        <v>102</v>
      </c>
      <c r="X48" s="83" t="s">
        <v>102</v>
      </c>
      <c r="Y48" s="83" t="s">
        <v>102</v>
      </c>
      <c r="Z48" s="83" t="s">
        <v>102</v>
      </c>
      <c r="AA48" s="83" t="s">
        <v>102</v>
      </c>
      <c r="AB48" s="83" t="s">
        <v>102</v>
      </c>
      <c r="AC48" s="83" t="s">
        <v>102</v>
      </c>
      <c r="AD48" s="83" t="s">
        <v>102</v>
      </c>
      <c r="AE48" s="83" t="s">
        <v>102</v>
      </c>
      <c r="AF48" s="83" t="s">
        <v>102</v>
      </c>
      <c r="AG48" s="83" t="s">
        <v>102</v>
      </c>
      <c r="AH48" s="83" t="s">
        <v>102</v>
      </c>
      <c r="AI48" s="83" t="s">
        <v>102</v>
      </c>
      <c r="AJ48" s="83" t="s">
        <v>102</v>
      </c>
      <c r="AK48" s="83" t="s">
        <v>102</v>
      </c>
      <c r="AL48" s="83" t="s">
        <v>102</v>
      </c>
      <c r="AM48" s="83" t="s">
        <v>102</v>
      </c>
      <c r="AN48" s="83" t="s">
        <v>102</v>
      </c>
      <c r="AO48" s="83" t="s">
        <v>102</v>
      </c>
      <c r="AP48" s="33" t="s">
        <v>102</v>
      </c>
      <c r="AQ48" s="13" t="s">
        <v>102</v>
      </c>
      <c r="AR48" s="13" t="s">
        <v>102</v>
      </c>
      <c r="AS48" s="13" t="s">
        <v>102</v>
      </c>
      <c r="AT48" s="13" t="s">
        <v>102</v>
      </c>
      <c r="AU48" s="13" t="s">
        <v>102</v>
      </c>
      <c r="AV48" s="13" t="s">
        <v>102</v>
      </c>
      <c r="AW48" s="13" t="s">
        <v>102</v>
      </c>
      <c r="AX48" s="13" t="s">
        <v>102</v>
      </c>
      <c r="AY48" s="13" t="s">
        <v>102</v>
      </c>
      <c r="AZ48" s="13" t="s">
        <v>102</v>
      </c>
      <c r="BA48" s="13" t="s">
        <v>102</v>
      </c>
      <c r="BB48" s="13" t="s">
        <v>102</v>
      </c>
      <c r="BC48" s="13" t="s">
        <v>102</v>
      </c>
      <c r="BD48" s="13" t="s">
        <v>102</v>
      </c>
      <c r="BE48" s="13" t="s">
        <v>102</v>
      </c>
      <c r="BF48" s="83" t="s">
        <v>102</v>
      </c>
      <c r="BG48" s="83" t="s">
        <v>102</v>
      </c>
      <c r="BH48" s="83" t="s">
        <v>102</v>
      </c>
      <c r="BI48" s="83" t="s">
        <v>102</v>
      </c>
      <c r="BJ48" s="83" t="s">
        <v>102</v>
      </c>
      <c r="BK48" s="83" t="s">
        <v>102</v>
      </c>
      <c r="BL48" s="83" t="s">
        <v>102</v>
      </c>
      <c r="BM48" s="83" t="s">
        <v>102</v>
      </c>
      <c r="BN48" s="83" t="s">
        <v>102</v>
      </c>
      <c r="BO48" s="83" t="s">
        <v>102</v>
      </c>
      <c r="BP48" s="83" t="s">
        <v>102</v>
      </c>
      <c r="BQ48" s="83" t="s">
        <v>102</v>
      </c>
      <c r="BR48" s="83" t="s">
        <v>102</v>
      </c>
      <c r="BS48" s="83" t="s">
        <v>102</v>
      </c>
      <c r="BT48" s="83" t="s">
        <v>102</v>
      </c>
      <c r="BU48" s="83" t="s">
        <v>102</v>
      </c>
      <c r="BV48" s="83" t="s">
        <v>102</v>
      </c>
      <c r="BW48" s="83" t="s">
        <v>102</v>
      </c>
      <c r="BX48" s="83" t="s">
        <v>102</v>
      </c>
      <c r="BY48" s="83" t="s">
        <v>102</v>
      </c>
      <c r="BZ48" s="83" t="s">
        <v>102</v>
      </c>
      <c r="CA48" s="83" t="s">
        <v>102</v>
      </c>
      <c r="CB48" s="83" t="s">
        <v>102</v>
      </c>
      <c r="CC48" s="83" t="s">
        <v>102</v>
      </c>
      <c r="CD48" s="83" t="s">
        <v>102</v>
      </c>
      <c r="CE48" s="83" t="s">
        <v>102</v>
      </c>
      <c r="CF48" s="83" t="s">
        <v>102</v>
      </c>
      <c r="CG48" s="83" t="s">
        <v>102</v>
      </c>
      <c r="CH48" s="83" t="s">
        <v>102</v>
      </c>
      <c r="CI48" s="83" t="s">
        <v>102</v>
      </c>
      <c r="CJ48" s="83" t="s">
        <v>102</v>
      </c>
      <c r="CK48" s="83" t="s">
        <v>102</v>
      </c>
      <c r="CL48" s="83" t="s">
        <v>102</v>
      </c>
      <c r="CM48" s="83" t="s">
        <v>102</v>
      </c>
      <c r="CN48" s="83" t="s">
        <v>102</v>
      </c>
      <c r="CO48" s="83" t="s">
        <v>102</v>
      </c>
      <c r="CP48" s="83" t="s">
        <v>102</v>
      </c>
      <c r="CQ48" s="83" t="s">
        <v>102</v>
      </c>
      <c r="CR48" s="83" t="s">
        <v>102</v>
      </c>
      <c r="CS48" s="83" t="s">
        <v>102</v>
      </c>
      <c r="CT48" s="83" t="s">
        <v>102</v>
      </c>
      <c r="CU48" s="83" t="s">
        <v>102</v>
      </c>
      <c r="CV48" s="83" t="s">
        <v>102</v>
      </c>
      <c r="CW48" s="83" t="s">
        <v>102</v>
      </c>
      <c r="CX48" s="83" t="s">
        <v>102</v>
      </c>
      <c r="CY48" s="83" t="s">
        <v>102</v>
      </c>
      <c r="CZ48" s="83" t="s">
        <v>102</v>
      </c>
      <c r="DA48" s="83" t="s">
        <v>102</v>
      </c>
      <c r="DB48" s="83" t="s">
        <v>102</v>
      </c>
      <c r="DC48" s="83" t="s">
        <v>102</v>
      </c>
      <c r="DD48" s="83" t="s">
        <v>102</v>
      </c>
      <c r="DE48" s="83" t="s">
        <v>102</v>
      </c>
      <c r="DF48" s="83" t="s">
        <v>102</v>
      </c>
      <c r="DG48" s="83" t="s">
        <v>102</v>
      </c>
      <c r="DH48" s="83" t="s">
        <v>102</v>
      </c>
      <c r="DI48" s="83" t="s">
        <v>102</v>
      </c>
      <c r="DJ48" s="83" t="s">
        <v>102</v>
      </c>
      <c r="DK48" s="83" t="s">
        <v>102</v>
      </c>
      <c r="DL48" s="83" t="s">
        <v>102</v>
      </c>
      <c r="DM48" s="83" t="s">
        <v>102</v>
      </c>
      <c r="DN48" s="83" t="s">
        <v>102</v>
      </c>
      <c r="DO48" s="83" t="s">
        <v>102</v>
      </c>
      <c r="DP48" s="83" t="s">
        <v>102</v>
      </c>
      <c r="DQ48" s="13" t="s">
        <v>102</v>
      </c>
      <c r="DR48" s="13" t="s">
        <v>102</v>
      </c>
      <c r="DS48" s="13" t="s">
        <v>102</v>
      </c>
      <c r="DT48" s="13" t="s">
        <v>102</v>
      </c>
      <c r="DU48" s="13" t="s">
        <v>102</v>
      </c>
      <c r="DV48" s="13" t="s">
        <v>102</v>
      </c>
      <c r="DW48" s="13" t="s">
        <v>102</v>
      </c>
      <c r="DX48" s="13" t="s">
        <v>102</v>
      </c>
      <c r="DY48" s="13" t="s">
        <v>102</v>
      </c>
      <c r="DZ48" s="13" t="s">
        <v>102</v>
      </c>
      <c r="EA48" s="13" t="s">
        <v>102</v>
      </c>
      <c r="EB48" s="13" t="s">
        <v>102</v>
      </c>
      <c r="EC48" s="13" t="s">
        <v>102</v>
      </c>
      <c r="ED48" s="13" t="s">
        <v>102</v>
      </c>
      <c r="EE48" s="13" t="s">
        <v>102</v>
      </c>
      <c r="EF48" s="13" t="s">
        <v>102</v>
      </c>
      <c r="EG48" s="13" t="s">
        <v>102</v>
      </c>
      <c r="EH48" s="13" t="s">
        <v>102</v>
      </c>
      <c r="EI48" s="13" t="s">
        <v>102</v>
      </c>
      <c r="EJ48" s="13" t="s">
        <v>102</v>
      </c>
      <c r="EK48" s="13" t="s">
        <v>102</v>
      </c>
      <c r="EL48" s="13" t="s">
        <v>102</v>
      </c>
      <c r="EM48" s="13" t="s">
        <v>102</v>
      </c>
      <c r="EN48" s="13" t="s">
        <v>102</v>
      </c>
      <c r="EO48" s="13" t="s">
        <v>102</v>
      </c>
      <c r="EP48" s="13" t="s">
        <v>102</v>
      </c>
      <c r="EQ48" s="13" t="s">
        <v>102</v>
      </c>
      <c r="ER48" s="13" t="s">
        <v>102</v>
      </c>
      <c r="ES48" s="13" t="s">
        <v>102</v>
      </c>
      <c r="ET48" s="13" t="s">
        <v>102</v>
      </c>
      <c r="EU48" s="13" t="s">
        <v>102</v>
      </c>
      <c r="EV48" s="34" t="s">
        <v>102</v>
      </c>
      <c r="EW48" s="33" t="s">
        <v>102</v>
      </c>
      <c r="EX48" s="13" t="s">
        <v>102</v>
      </c>
      <c r="EY48" s="13" t="s">
        <v>102</v>
      </c>
      <c r="EZ48" s="13" t="s">
        <v>102</v>
      </c>
      <c r="FA48" s="13" t="s">
        <v>102</v>
      </c>
      <c r="FB48" s="13" t="s">
        <v>102</v>
      </c>
      <c r="FC48" s="13" t="s">
        <v>102</v>
      </c>
      <c r="FD48" s="13" t="s">
        <v>102</v>
      </c>
      <c r="FE48" s="13" t="s">
        <v>102</v>
      </c>
      <c r="FF48" s="13" t="s">
        <v>102</v>
      </c>
      <c r="FG48" s="13" t="s">
        <v>102</v>
      </c>
      <c r="FH48" s="13" t="s">
        <v>102</v>
      </c>
      <c r="FI48" s="13" t="s">
        <v>102</v>
      </c>
      <c r="FJ48" s="13" t="s">
        <v>102</v>
      </c>
      <c r="FK48" s="13" t="s">
        <v>102</v>
      </c>
      <c r="FL48" s="170" t="s">
        <v>102</v>
      </c>
      <c r="FM48" s="170" t="s">
        <v>102</v>
      </c>
      <c r="FN48" s="83" t="s">
        <v>102</v>
      </c>
      <c r="FO48" s="83" t="s">
        <v>102</v>
      </c>
      <c r="FP48" s="83" t="s">
        <v>102</v>
      </c>
      <c r="FQ48" s="83" t="s">
        <v>102</v>
      </c>
      <c r="FR48" s="83" t="s">
        <v>102</v>
      </c>
      <c r="FS48" s="83" t="s">
        <v>102</v>
      </c>
      <c r="FT48" s="83" t="s">
        <v>102</v>
      </c>
      <c r="FU48" s="83" t="s">
        <v>102</v>
      </c>
      <c r="FV48" s="83" t="s">
        <v>102</v>
      </c>
      <c r="FW48" s="83" t="s">
        <v>102</v>
      </c>
      <c r="FX48" s="83" t="s">
        <v>102</v>
      </c>
      <c r="FY48" s="83" t="s">
        <v>102</v>
      </c>
      <c r="FZ48" s="83" t="s">
        <v>102</v>
      </c>
      <c r="GA48" s="83" t="s">
        <v>102</v>
      </c>
      <c r="GB48" s="83" t="s">
        <v>102</v>
      </c>
      <c r="GC48" s="83" t="s">
        <v>102</v>
      </c>
      <c r="GD48" s="83" t="s">
        <v>102</v>
      </c>
      <c r="GE48" s="83" t="s">
        <v>102</v>
      </c>
      <c r="GF48" s="83" t="s">
        <v>102</v>
      </c>
      <c r="GG48" s="83" t="s">
        <v>102</v>
      </c>
      <c r="GH48" s="83" t="s">
        <v>102</v>
      </c>
      <c r="GI48" s="83" t="s">
        <v>102</v>
      </c>
      <c r="GJ48" s="83" t="s">
        <v>102</v>
      </c>
      <c r="GK48" s="83" t="s">
        <v>102</v>
      </c>
      <c r="GL48" s="83" t="s">
        <v>102</v>
      </c>
      <c r="GM48" s="83" t="s">
        <v>102</v>
      </c>
      <c r="GN48" s="83" t="s">
        <v>102</v>
      </c>
      <c r="GO48" s="83" t="s">
        <v>102</v>
      </c>
      <c r="GP48" s="83" t="s">
        <v>102</v>
      </c>
      <c r="GQ48" s="83" t="s">
        <v>102</v>
      </c>
      <c r="GR48" s="83" t="s">
        <v>102</v>
      </c>
      <c r="GS48" s="83" t="s">
        <v>102</v>
      </c>
      <c r="GT48" s="83" t="s">
        <v>102</v>
      </c>
      <c r="GU48" s="83" t="s">
        <v>102</v>
      </c>
      <c r="GV48" s="83" t="s">
        <v>102</v>
      </c>
      <c r="GW48" s="83" t="s">
        <v>102</v>
      </c>
      <c r="GX48" s="83" t="s">
        <v>102</v>
      </c>
      <c r="GY48" s="83" t="s">
        <v>102</v>
      </c>
      <c r="GZ48" s="83" t="s">
        <v>102</v>
      </c>
      <c r="HA48" s="83" t="s">
        <v>102</v>
      </c>
      <c r="HB48" s="83" t="s">
        <v>102</v>
      </c>
      <c r="HC48" s="83" t="s">
        <v>102</v>
      </c>
      <c r="HD48" s="83" t="s">
        <v>102</v>
      </c>
      <c r="HE48" s="83" t="s">
        <v>102</v>
      </c>
      <c r="HF48" s="83" t="s">
        <v>102</v>
      </c>
      <c r="HG48" s="83" t="s">
        <v>102</v>
      </c>
      <c r="HH48" s="83" t="s">
        <v>102</v>
      </c>
      <c r="HI48" s="83" t="s">
        <v>102</v>
      </c>
      <c r="HJ48" s="83" t="s">
        <v>102</v>
      </c>
      <c r="HK48" s="83" t="s">
        <v>102</v>
      </c>
      <c r="HL48" s="83" t="s">
        <v>102</v>
      </c>
      <c r="HM48" s="83" t="s">
        <v>102</v>
      </c>
      <c r="HN48" s="83" t="s">
        <v>102</v>
      </c>
      <c r="HO48" s="83" t="s">
        <v>102</v>
      </c>
      <c r="HP48" s="83" t="s">
        <v>102</v>
      </c>
      <c r="HQ48" s="83" t="s">
        <v>102</v>
      </c>
      <c r="HR48" s="83" t="s">
        <v>102</v>
      </c>
      <c r="HS48" s="83" t="s">
        <v>102</v>
      </c>
      <c r="HT48" s="83" t="s">
        <v>102</v>
      </c>
      <c r="HU48" s="83" t="s">
        <v>102</v>
      </c>
      <c r="HV48" s="83" t="s">
        <v>102</v>
      </c>
      <c r="HW48" s="83" t="s">
        <v>102</v>
      </c>
      <c r="HX48" s="33" t="s">
        <v>102</v>
      </c>
      <c r="HY48" s="13" t="s">
        <v>102</v>
      </c>
      <c r="HZ48" s="13" t="s">
        <v>102</v>
      </c>
      <c r="IA48" s="13" t="s">
        <v>102</v>
      </c>
      <c r="IB48" s="13" t="s">
        <v>102</v>
      </c>
      <c r="IC48" s="107" t="s">
        <v>102</v>
      </c>
      <c r="ID48" s="107" t="s">
        <v>102</v>
      </c>
      <c r="IE48" s="107" t="s">
        <v>102</v>
      </c>
      <c r="IF48" s="131" t="s">
        <v>102</v>
      </c>
      <c r="IG48" s="107" t="s">
        <v>102</v>
      </c>
      <c r="IH48" s="107" t="s">
        <v>102</v>
      </c>
      <c r="II48" s="107" t="s">
        <v>102</v>
      </c>
      <c r="IJ48" s="13" t="s">
        <v>102</v>
      </c>
      <c r="IK48" s="13" t="s">
        <v>102</v>
      </c>
      <c r="IL48" s="13" t="s">
        <v>102</v>
      </c>
      <c r="IM48" s="13" t="s">
        <v>102</v>
      </c>
      <c r="IN48" s="13" t="s">
        <v>102</v>
      </c>
      <c r="IO48" s="13" t="s">
        <v>102</v>
      </c>
      <c r="IP48" s="13" t="s">
        <v>102</v>
      </c>
      <c r="IQ48" s="13" t="s">
        <v>102</v>
      </c>
      <c r="IR48" s="13" t="s">
        <v>102</v>
      </c>
      <c r="IS48" s="13" t="s">
        <v>102</v>
      </c>
      <c r="IT48" s="34" t="s">
        <v>102</v>
      </c>
    </row>
    <row r="49" spans="1:254">
      <c r="A49" t="s">
        <v>72</v>
      </c>
      <c r="B49" s="33">
        <f>B45/B44*B47</f>
        <v>541.54202586206907</v>
      </c>
      <c r="C49" s="13">
        <f t="shared" ref="C49:E49" si="466">C45/C44*C47</f>
        <v>541.54202586206907</v>
      </c>
      <c r="D49" s="13">
        <f t="shared" si="466"/>
        <v>541.54202586206907</v>
      </c>
      <c r="E49" s="13">
        <f t="shared" si="466"/>
        <v>541.54202586206907</v>
      </c>
      <c r="F49" s="33">
        <f>F45/F44*F47</f>
        <v>724.47517241379308</v>
      </c>
      <c r="G49" s="13">
        <f t="shared" ref="G49:Y49" si="467">G45/G44*G47</f>
        <v>415.32866379310326</v>
      </c>
      <c r="H49" s="13">
        <f t="shared" si="467"/>
        <v>415.32866379310326</v>
      </c>
      <c r="I49" s="13">
        <f t="shared" si="467"/>
        <v>415.32866379310326</v>
      </c>
      <c r="J49" s="13">
        <f t="shared" si="467"/>
        <v>281.0841728283948</v>
      </c>
      <c r="K49" s="13">
        <f t="shared" si="467"/>
        <v>340.74208649313033</v>
      </c>
      <c r="L49" s="13">
        <f t="shared" si="467"/>
        <v>406.69440854326831</v>
      </c>
      <c r="M49" s="13">
        <f t="shared" si="467"/>
        <v>229.34595537931031</v>
      </c>
      <c r="N49" s="13">
        <f t="shared" si="467"/>
        <v>530.62386822621295</v>
      </c>
      <c r="O49" s="13">
        <f t="shared" si="467"/>
        <v>588.38793008247467</v>
      </c>
      <c r="P49" s="13">
        <f t="shared" si="467"/>
        <v>648.26663491322608</v>
      </c>
      <c r="Q49" s="13">
        <f t="shared" si="467"/>
        <v>711.0167891918494</v>
      </c>
      <c r="R49" s="83">
        <f t="shared" ref="R49:S49" si="468">R45/R44*R47</f>
        <v>777.2141762115898</v>
      </c>
      <c r="S49" s="83">
        <f t="shared" si="468"/>
        <v>229.34595537931037</v>
      </c>
      <c r="T49" s="13">
        <f t="shared" si="467"/>
        <v>875.66824073055488</v>
      </c>
      <c r="U49" s="13">
        <f t="shared" si="467"/>
        <v>897.70424350280246</v>
      </c>
      <c r="V49" s="83">
        <f t="shared" ref="V49:W49" si="469">V45/V44*V47</f>
        <v>923.67953011387692</v>
      </c>
      <c r="W49" s="83">
        <f t="shared" si="469"/>
        <v>948.51605365090711</v>
      </c>
      <c r="X49" s="13">
        <f t="shared" si="467"/>
        <v>975.67394173361185</v>
      </c>
      <c r="Y49" s="83">
        <f t="shared" si="467"/>
        <v>229.34595537931037</v>
      </c>
      <c r="Z49" s="83">
        <f t="shared" ref="Z49:AD49" si="470">Z45/Z44*Z47</f>
        <v>875.66824073055488</v>
      </c>
      <c r="AA49" s="83">
        <f t="shared" si="470"/>
        <v>897.70424350280246</v>
      </c>
      <c r="AB49" s="83">
        <f t="shared" si="470"/>
        <v>923.67953011387692</v>
      </c>
      <c r="AC49" s="83">
        <f t="shared" si="470"/>
        <v>948.51605365090711</v>
      </c>
      <c r="AD49" s="83">
        <f t="shared" si="470"/>
        <v>975.67394173361185</v>
      </c>
      <c r="AE49" s="83">
        <f t="shared" ref="AE49:AJ49" si="471">AE45/AE44*AE47</f>
        <v>229.34595537931037</v>
      </c>
      <c r="AF49" s="83">
        <f t="shared" si="471"/>
        <v>530.62386822621295</v>
      </c>
      <c r="AG49" s="83">
        <f t="shared" si="471"/>
        <v>588.38793008247467</v>
      </c>
      <c r="AH49" s="83">
        <f t="shared" si="471"/>
        <v>648.26663491322608</v>
      </c>
      <c r="AI49" s="83">
        <f t="shared" si="471"/>
        <v>711.0167891918494</v>
      </c>
      <c r="AJ49" s="83">
        <f t="shared" si="471"/>
        <v>777.2141762115898</v>
      </c>
      <c r="AK49" s="83">
        <f t="shared" ref="AK49:AN49" si="472">AK45/AK44*AK47</f>
        <v>229.34595537931037</v>
      </c>
      <c r="AL49" s="83">
        <f t="shared" si="472"/>
        <v>281.0841728283948</v>
      </c>
      <c r="AM49" s="83">
        <f t="shared" si="472"/>
        <v>340.74208649313039</v>
      </c>
      <c r="AN49" s="83">
        <f t="shared" si="472"/>
        <v>406.69440854326842</v>
      </c>
      <c r="AO49" s="83">
        <f t="shared" ref="AO49" si="473">AO45/AO44*AO47</f>
        <v>229.34595537931037</v>
      </c>
      <c r="AP49" s="33">
        <f>AP45/AP44*AP47</f>
        <v>724.47517241379308</v>
      </c>
      <c r="AQ49" s="13">
        <f t="shared" ref="AQ49:BA49" si="474">AQ45/AQ44*AQ47</f>
        <v>415.32866379310326</v>
      </c>
      <c r="AR49" s="13">
        <f t="shared" si="474"/>
        <v>415.32866379310326</v>
      </c>
      <c r="AS49" s="13">
        <f t="shared" si="474"/>
        <v>415.32866379310326</v>
      </c>
      <c r="AT49" s="13">
        <f t="shared" si="474"/>
        <v>415.32866379310326</v>
      </c>
      <c r="AU49" s="13">
        <f t="shared" si="474"/>
        <v>415.32866379310326</v>
      </c>
      <c r="AV49" s="13">
        <f t="shared" si="474"/>
        <v>415.32866379310326</v>
      </c>
      <c r="AW49" s="13">
        <f t="shared" si="474"/>
        <v>415.32866379310326</v>
      </c>
      <c r="AX49" s="13">
        <f t="shared" si="474"/>
        <v>415.32866379310326</v>
      </c>
      <c r="AY49" s="13">
        <f t="shared" si="474"/>
        <v>415.32866379310326</v>
      </c>
      <c r="AZ49" s="13">
        <f t="shared" si="474"/>
        <v>415.32866379310326</v>
      </c>
      <c r="BA49" s="13">
        <f t="shared" si="474"/>
        <v>415.32866379310326</v>
      </c>
      <c r="BB49" s="13">
        <f>BB45/BB44*BB47</f>
        <v>117.39781435344827</v>
      </c>
      <c r="BC49" s="13">
        <f t="shared" ref="BC49:BE49" si="475">BC45/BC44*BC47</f>
        <v>117.39781435344827</v>
      </c>
      <c r="BD49" s="13">
        <f t="shared" si="475"/>
        <v>117.39781435344827</v>
      </c>
      <c r="BE49" s="13">
        <f t="shared" si="475"/>
        <v>117.39781435344827</v>
      </c>
      <c r="BF49" s="83">
        <f t="shared" ref="BF49:BG49" si="476">BF45/BF44*BF47</f>
        <v>940.48371408348874</v>
      </c>
      <c r="BG49" s="83">
        <f t="shared" si="476"/>
        <v>652.22464476843732</v>
      </c>
      <c r="BH49" s="83">
        <f t="shared" ref="BH49:BK49" si="477">BH45/BH44*BH47</f>
        <v>428.68809060467527</v>
      </c>
      <c r="BI49" s="83">
        <f t="shared" si="477"/>
        <v>154.36731531802121</v>
      </c>
      <c r="BJ49" s="83">
        <f t="shared" si="477"/>
        <v>72.584371866160438</v>
      </c>
      <c r="BK49" s="83">
        <f t="shared" si="477"/>
        <v>26.569358249065907</v>
      </c>
      <c r="BL49" s="83">
        <f t="shared" ref="BL49:BR49" si="478">BL45/BL44*BL47</f>
        <v>13.048094776132393</v>
      </c>
      <c r="BM49" s="83">
        <f t="shared" si="478"/>
        <v>940.48371408348874</v>
      </c>
      <c r="BN49" s="83">
        <f t="shared" si="478"/>
        <v>652.22464476843732</v>
      </c>
      <c r="BO49" s="83">
        <f t="shared" si="478"/>
        <v>428.68809060467527</v>
      </c>
      <c r="BP49" s="83">
        <f t="shared" si="478"/>
        <v>154.36731531802121</v>
      </c>
      <c r="BQ49" s="83">
        <f t="shared" si="478"/>
        <v>72.584371866160438</v>
      </c>
      <c r="BR49" s="83">
        <f t="shared" si="478"/>
        <v>26.569358249065907</v>
      </c>
      <c r="BS49" s="83">
        <f t="shared" ref="BS49:DP49" si="479">BS45/BS44*BS47</f>
        <v>13.048094776132393</v>
      </c>
      <c r="BT49" s="83">
        <f t="shared" si="479"/>
        <v>940.48371408348874</v>
      </c>
      <c r="BU49" s="83">
        <f t="shared" si="479"/>
        <v>652.22464476843732</v>
      </c>
      <c r="BV49" s="83">
        <f t="shared" si="479"/>
        <v>428.68809060467527</v>
      </c>
      <c r="BW49" s="83">
        <f t="shared" si="479"/>
        <v>154.36731531802121</v>
      </c>
      <c r="BX49" s="83">
        <f t="shared" si="479"/>
        <v>72.584371866160438</v>
      </c>
      <c r="BY49" s="83">
        <f t="shared" si="479"/>
        <v>26.569358249065907</v>
      </c>
      <c r="BZ49" s="83">
        <f t="shared" si="479"/>
        <v>13.048094776132393</v>
      </c>
      <c r="CA49" s="83">
        <f t="shared" si="479"/>
        <v>940.48371408348874</v>
      </c>
      <c r="CB49" s="83">
        <f t="shared" si="479"/>
        <v>652.22464476843732</v>
      </c>
      <c r="CC49" s="83">
        <f t="shared" si="479"/>
        <v>428.68809060467527</v>
      </c>
      <c r="CD49" s="83">
        <f t="shared" si="479"/>
        <v>154.36731531802121</v>
      </c>
      <c r="CE49" s="83">
        <f t="shared" si="479"/>
        <v>72.584371866160438</v>
      </c>
      <c r="CF49" s="83">
        <f t="shared" si="479"/>
        <v>26.569358249065907</v>
      </c>
      <c r="CG49" s="83">
        <f t="shared" si="479"/>
        <v>13.048094776132393</v>
      </c>
      <c r="CH49" s="83">
        <f t="shared" si="479"/>
        <v>940.48371408348874</v>
      </c>
      <c r="CI49" s="83">
        <f t="shared" si="479"/>
        <v>652.22464476843732</v>
      </c>
      <c r="CJ49" s="83">
        <f t="shared" si="479"/>
        <v>428.68809060467527</v>
      </c>
      <c r="CK49" s="83">
        <f t="shared" si="479"/>
        <v>154.36731531802121</v>
      </c>
      <c r="CL49" s="83">
        <f t="shared" si="479"/>
        <v>72.584371866160438</v>
      </c>
      <c r="CM49" s="83">
        <f t="shared" si="479"/>
        <v>26.569358249065907</v>
      </c>
      <c r="CN49" s="83">
        <f t="shared" si="479"/>
        <v>13.048094776132393</v>
      </c>
      <c r="CO49" s="83">
        <f t="shared" si="479"/>
        <v>940.48371408348874</v>
      </c>
      <c r="CP49" s="83">
        <f t="shared" si="479"/>
        <v>652.22464476843732</v>
      </c>
      <c r="CQ49" s="83">
        <f t="shared" si="479"/>
        <v>428.68809060467527</v>
      </c>
      <c r="CR49" s="83">
        <f t="shared" si="479"/>
        <v>154.36731531802121</v>
      </c>
      <c r="CS49" s="83">
        <f t="shared" si="479"/>
        <v>72.584371866160438</v>
      </c>
      <c r="CT49" s="83">
        <f t="shared" si="479"/>
        <v>26.569358249065907</v>
      </c>
      <c r="CU49" s="83">
        <f t="shared" si="479"/>
        <v>13.048094776132393</v>
      </c>
      <c r="CV49" s="83">
        <f t="shared" si="479"/>
        <v>940.48371408348874</v>
      </c>
      <c r="CW49" s="83">
        <f t="shared" si="479"/>
        <v>652.22464476843732</v>
      </c>
      <c r="CX49" s="83">
        <f t="shared" si="479"/>
        <v>428.68809060467527</v>
      </c>
      <c r="CY49" s="83">
        <f t="shared" si="479"/>
        <v>154.36731531802121</v>
      </c>
      <c r="CZ49" s="83">
        <f t="shared" si="479"/>
        <v>72.584371866160438</v>
      </c>
      <c r="DA49" s="83">
        <f t="shared" si="479"/>
        <v>26.569358249065907</v>
      </c>
      <c r="DB49" s="83">
        <f t="shared" si="479"/>
        <v>13.048094776132393</v>
      </c>
      <c r="DC49" s="83">
        <f t="shared" si="479"/>
        <v>940.48371408348874</v>
      </c>
      <c r="DD49" s="83">
        <f t="shared" si="479"/>
        <v>652.22464476843732</v>
      </c>
      <c r="DE49" s="83">
        <f t="shared" si="479"/>
        <v>428.68809060467527</v>
      </c>
      <c r="DF49" s="83">
        <f t="shared" si="479"/>
        <v>154.36731531802121</v>
      </c>
      <c r="DG49" s="83">
        <f t="shared" si="479"/>
        <v>72.584371866160438</v>
      </c>
      <c r="DH49" s="83">
        <f t="shared" si="479"/>
        <v>26.569358249065907</v>
      </c>
      <c r="DI49" s="83">
        <f t="shared" si="479"/>
        <v>13.048094776132393</v>
      </c>
      <c r="DJ49" s="83">
        <f t="shared" si="479"/>
        <v>940.48371408348874</v>
      </c>
      <c r="DK49" s="83">
        <f t="shared" si="479"/>
        <v>652.22464476843732</v>
      </c>
      <c r="DL49" s="83">
        <f t="shared" si="479"/>
        <v>428.68809060467527</v>
      </c>
      <c r="DM49" s="83">
        <f t="shared" si="479"/>
        <v>154.36731531802121</v>
      </c>
      <c r="DN49" s="83">
        <f t="shared" si="479"/>
        <v>72.584371866160438</v>
      </c>
      <c r="DO49" s="83">
        <f t="shared" si="479"/>
        <v>26.569358249065907</v>
      </c>
      <c r="DP49" s="83">
        <f t="shared" si="479"/>
        <v>13.048094776132393</v>
      </c>
      <c r="DQ49" s="13">
        <f t="shared" ref="DQ49:DS49" si="480">DQ45/DQ44*DQ47</f>
        <v>100.79698096214295</v>
      </c>
      <c r="DR49" s="13">
        <f t="shared" si="480"/>
        <v>122.3627002794989</v>
      </c>
      <c r="DS49" s="13">
        <f t="shared" si="480"/>
        <v>146.77401248981343</v>
      </c>
      <c r="DT49" s="13">
        <f>DT45/DT44*DT47</f>
        <v>81.969169655172408</v>
      </c>
      <c r="DU49" s="13">
        <f t="shared" ref="DU49:DY49" si="481">DU45/DU44*DU47</f>
        <v>192.18702775574778</v>
      </c>
      <c r="DV49" s="13">
        <f t="shared" si="481"/>
        <v>213.3255370672818</v>
      </c>
      <c r="DW49" s="13">
        <f t="shared" si="481"/>
        <v>234.66278273403825</v>
      </c>
      <c r="DX49" s="13">
        <f t="shared" si="481"/>
        <v>257.3773958684672</v>
      </c>
      <c r="DY49" s="13">
        <f t="shared" si="481"/>
        <v>281.33985546636649</v>
      </c>
      <c r="DZ49" s="13">
        <f>DZ45/DZ44*DZ47</f>
        <v>81.969169655172408</v>
      </c>
      <c r="EA49" s="13">
        <f t="shared" ref="EA49:EE49" si="482">EA45/EA44*EA47</f>
        <v>318.19356872456524</v>
      </c>
      <c r="EB49" s="13">
        <f t="shared" si="482"/>
        <v>327.10374212965741</v>
      </c>
      <c r="EC49" s="13">
        <f t="shared" si="482"/>
        <v>336.56856700362636</v>
      </c>
      <c r="ED49" s="13">
        <f t="shared" si="482"/>
        <v>345.61845158337826</v>
      </c>
      <c r="EE49" s="13">
        <f t="shared" si="482"/>
        <v>355.2332589554149</v>
      </c>
      <c r="EF49" s="13">
        <f>EF45/EF44*EF47</f>
        <v>81.969169655172408</v>
      </c>
      <c r="EG49" s="13">
        <f t="shared" ref="EG49:EK49" si="483">EG45/EG44*EG47</f>
        <v>318.19356872456524</v>
      </c>
      <c r="EH49" s="13">
        <f t="shared" si="483"/>
        <v>327.10374212965741</v>
      </c>
      <c r="EI49" s="13">
        <f t="shared" si="483"/>
        <v>336.56856700362636</v>
      </c>
      <c r="EJ49" s="13">
        <f t="shared" si="483"/>
        <v>345.61845158337826</v>
      </c>
      <c r="EK49" s="13">
        <f t="shared" si="483"/>
        <v>355.2332589554149</v>
      </c>
      <c r="EL49" s="13">
        <f>EL45/EL44*EL47</f>
        <v>81.969169655172408</v>
      </c>
      <c r="EM49" s="13">
        <f t="shared" ref="EM49:EQ49" si="484">EM45/EM44*EM47</f>
        <v>192.18702775574778</v>
      </c>
      <c r="EN49" s="13">
        <f t="shared" si="484"/>
        <v>213.3255370672818</v>
      </c>
      <c r="EO49" s="13">
        <f t="shared" si="484"/>
        <v>234.66278273403825</v>
      </c>
      <c r="EP49" s="13">
        <f t="shared" si="484"/>
        <v>257.3773958684672</v>
      </c>
      <c r="EQ49" s="13">
        <f t="shared" si="484"/>
        <v>281.33985546636649</v>
      </c>
      <c r="ER49" s="13">
        <f>ER45/ER44*ER47</f>
        <v>81.969169655172408</v>
      </c>
      <c r="ES49" s="13">
        <f t="shared" ref="ES49:EU49" si="485">ES45/ES44*ES47</f>
        <v>100.79698096214295</v>
      </c>
      <c r="ET49" s="13">
        <f t="shared" si="485"/>
        <v>122.3627002794989</v>
      </c>
      <c r="EU49" s="13">
        <f t="shared" si="485"/>
        <v>146.77401248981343</v>
      </c>
      <c r="EV49" s="34">
        <f t="shared" ref="EV49:FD49" si="486">EV45/EV44*EV47</f>
        <v>81.969169655172408</v>
      </c>
      <c r="EW49" s="33">
        <f>EW45/EW44*EW47</f>
        <v>724.47517241379308</v>
      </c>
      <c r="EX49" s="13">
        <f t="shared" si="486"/>
        <v>415.32866379310326</v>
      </c>
      <c r="EY49" s="13">
        <f t="shared" si="486"/>
        <v>415.32866379310326</v>
      </c>
      <c r="EZ49" s="13">
        <f t="shared" si="486"/>
        <v>415.32866379310326</v>
      </c>
      <c r="FA49" s="13">
        <f t="shared" si="486"/>
        <v>415.32866379310326</v>
      </c>
      <c r="FB49" s="13">
        <f t="shared" si="486"/>
        <v>415.32866379310326</v>
      </c>
      <c r="FC49" s="13">
        <f t="shared" si="486"/>
        <v>415.32866379310326</v>
      </c>
      <c r="FD49" s="13">
        <f t="shared" si="486"/>
        <v>415.32866379310326</v>
      </c>
      <c r="FE49" s="13">
        <f t="shared" ref="FE49:FH49" si="487">FE45/FE44*FE47</f>
        <v>415.32866379310326</v>
      </c>
      <c r="FF49" s="13">
        <f t="shared" si="487"/>
        <v>415.32866379310326</v>
      </c>
      <c r="FG49" s="13">
        <f t="shared" si="487"/>
        <v>415.32866379310326</v>
      </c>
      <c r="FH49" s="13">
        <f t="shared" si="487"/>
        <v>415.32866379310326</v>
      </c>
      <c r="FI49" s="13">
        <f>FI45/FI44*FI47</f>
        <v>117.39781435344827</v>
      </c>
      <c r="FJ49" s="13">
        <f t="shared" ref="FJ49:FS49" si="488">FJ45/FJ44*FJ47</f>
        <v>117.39781435344827</v>
      </c>
      <c r="FK49" s="13">
        <f t="shared" si="488"/>
        <v>117.39781435344827</v>
      </c>
      <c r="FL49" s="170">
        <f t="shared" si="488"/>
        <v>117.39781435344827</v>
      </c>
      <c r="FM49" s="170">
        <f t="shared" si="488"/>
        <v>866.45793348310576</v>
      </c>
      <c r="FN49" s="83">
        <f t="shared" si="488"/>
        <v>594.37187202454754</v>
      </c>
      <c r="FO49" s="83">
        <f t="shared" si="488"/>
        <v>390.82365406857963</v>
      </c>
      <c r="FP49" s="83">
        <f t="shared" si="488"/>
        <v>140.09831161068462</v>
      </c>
      <c r="FQ49" s="83">
        <f t="shared" si="488"/>
        <v>65.689385265481889</v>
      </c>
      <c r="FR49" s="83">
        <f t="shared" si="488"/>
        <v>24.011269114665758</v>
      </c>
      <c r="FS49" s="83">
        <f t="shared" si="488"/>
        <v>11.768419740078576</v>
      </c>
      <c r="FT49" s="83">
        <f t="shared" ref="FT49:HW49" si="489">FT45/FT44*FT47</f>
        <v>866.45793348310576</v>
      </c>
      <c r="FU49" s="83">
        <f t="shared" si="489"/>
        <v>594.37187202454754</v>
      </c>
      <c r="FV49" s="83">
        <f t="shared" si="489"/>
        <v>390.82365406857963</v>
      </c>
      <c r="FW49" s="83">
        <f t="shared" si="489"/>
        <v>140.09831161068462</v>
      </c>
      <c r="FX49" s="83">
        <f t="shared" si="489"/>
        <v>65.689385265481889</v>
      </c>
      <c r="FY49" s="83">
        <f t="shared" si="489"/>
        <v>24.011269114665758</v>
      </c>
      <c r="FZ49" s="83">
        <f t="shared" si="489"/>
        <v>11.768419740078576</v>
      </c>
      <c r="GA49" s="83">
        <f t="shared" si="489"/>
        <v>866.45793348310576</v>
      </c>
      <c r="GB49" s="83">
        <f t="shared" si="489"/>
        <v>594.37187202454754</v>
      </c>
      <c r="GC49" s="83">
        <f t="shared" si="489"/>
        <v>390.82365406857963</v>
      </c>
      <c r="GD49" s="83">
        <f t="shared" si="489"/>
        <v>140.09831161068462</v>
      </c>
      <c r="GE49" s="83">
        <f t="shared" si="489"/>
        <v>65.689385265481889</v>
      </c>
      <c r="GF49" s="83">
        <f t="shared" si="489"/>
        <v>24.011269114665758</v>
      </c>
      <c r="GG49" s="83">
        <f t="shared" si="489"/>
        <v>11.768419740078576</v>
      </c>
      <c r="GH49" s="83">
        <f t="shared" si="489"/>
        <v>866.45793348310576</v>
      </c>
      <c r="GI49" s="83">
        <f t="shared" si="489"/>
        <v>594.37187202454754</v>
      </c>
      <c r="GJ49" s="83">
        <f t="shared" si="489"/>
        <v>390.82365406857963</v>
      </c>
      <c r="GK49" s="83">
        <f t="shared" si="489"/>
        <v>140.09831161068462</v>
      </c>
      <c r="GL49" s="83">
        <f t="shared" si="489"/>
        <v>65.689385265481889</v>
      </c>
      <c r="GM49" s="83">
        <f t="shared" si="489"/>
        <v>24.011269114665758</v>
      </c>
      <c r="GN49" s="83">
        <f t="shared" si="489"/>
        <v>11.768419740078576</v>
      </c>
      <c r="GO49" s="83">
        <f t="shared" si="489"/>
        <v>866.45793348310576</v>
      </c>
      <c r="GP49" s="83">
        <f t="shared" si="489"/>
        <v>594.37187202454754</v>
      </c>
      <c r="GQ49" s="83">
        <f t="shared" si="489"/>
        <v>390.82365406857963</v>
      </c>
      <c r="GR49" s="83">
        <f t="shared" si="489"/>
        <v>140.09831161068462</v>
      </c>
      <c r="GS49" s="83">
        <f t="shared" si="489"/>
        <v>65.689385265481889</v>
      </c>
      <c r="GT49" s="83">
        <f t="shared" si="489"/>
        <v>24.011269114665758</v>
      </c>
      <c r="GU49" s="83">
        <f t="shared" si="489"/>
        <v>11.768419740078576</v>
      </c>
      <c r="GV49" s="83">
        <f t="shared" si="489"/>
        <v>866.45793348310576</v>
      </c>
      <c r="GW49" s="83">
        <f t="shared" si="489"/>
        <v>594.37187202454754</v>
      </c>
      <c r="GX49" s="83">
        <f t="shared" si="489"/>
        <v>390.82365406857963</v>
      </c>
      <c r="GY49" s="83">
        <f t="shared" si="489"/>
        <v>140.09831161068462</v>
      </c>
      <c r="GZ49" s="83">
        <f t="shared" si="489"/>
        <v>65.689385265481889</v>
      </c>
      <c r="HA49" s="83">
        <f t="shared" si="489"/>
        <v>24.011269114665758</v>
      </c>
      <c r="HB49" s="83">
        <f t="shared" si="489"/>
        <v>11.768419740078576</v>
      </c>
      <c r="HC49" s="83">
        <f t="shared" si="489"/>
        <v>866.45793348310576</v>
      </c>
      <c r="HD49" s="83">
        <f t="shared" si="489"/>
        <v>594.37187202454754</v>
      </c>
      <c r="HE49" s="83">
        <f t="shared" si="489"/>
        <v>390.82365406857963</v>
      </c>
      <c r="HF49" s="83">
        <f t="shared" si="489"/>
        <v>140.09831161068462</v>
      </c>
      <c r="HG49" s="83">
        <f t="shared" si="489"/>
        <v>65.689385265481889</v>
      </c>
      <c r="HH49" s="83">
        <f t="shared" si="489"/>
        <v>24.011269114665758</v>
      </c>
      <c r="HI49" s="83">
        <f t="shared" si="489"/>
        <v>11.768419740078576</v>
      </c>
      <c r="HJ49" s="83">
        <f t="shared" si="489"/>
        <v>866.45793348310576</v>
      </c>
      <c r="HK49" s="83">
        <f t="shared" si="489"/>
        <v>594.37187202454754</v>
      </c>
      <c r="HL49" s="83">
        <f t="shared" si="489"/>
        <v>390.82365406857963</v>
      </c>
      <c r="HM49" s="83">
        <f t="shared" si="489"/>
        <v>140.09831161068462</v>
      </c>
      <c r="HN49" s="83">
        <f t="shared" si="489"/>
        <v>65.689385265481889</v>
      </c>
      <c r="HO49" s="83">
        <f t="shared" si="489"/>
        <v>24.011269114665758</v>
      </c>
      <c r="HP49" s="83">
        <f t="shared" si="489"/>
        <v>11.768419740078576</v>
      </c>
      <c r="HQ49" s="83">
        <f t="shared" si="489"/>
        <v>866.45793348310576</v>
      </c>
      <c r="HR49" s="83">
        <f t="shared" si="489"/>
        <v>594.37187202454754</v>
      </c>
      <c r="HS49" s="83">
        <f t="shared" si="489"/>
        <v>390.82365406857963</v>
      </c>
      <c r="HT49" s="83">
        <f t="shared" si="489"/>
        <v>140.09831161068462</v>
      </c>
      <c r="HU49" s="83">
        <f t="shared" si="489"/>
        <v>65.689385265481889</v>
      </c>
      <c r="HV49" s="83">
        <f t="shared" si="489"/>
        <v>24.011269114665758</v>
      </c>
      <c r="HW49" s="83">
        <f t="shared" si="489"/>
        <v>11.768419740078576</v>
      </c>
      <c r="HX49" s="33">
        <f>HX45/HX44*HX47</f>
        <v>724.47517241379308</v>
      </c>
      <c r="HY49" s="13">
        <f t="shared" ref="HY49:IJ49" si="490">HY45/HY44*HY47</f>
        <v>415.32866379310326</v>
      </c>
      <c r="HZ49" s="13">
        <f t="shared" si="490"/>
        <v>415.32866379310326</v>
      </c>
      <c r="IA49" s="13">
        <f t="shared" si="490"/>
        <v>415.32866379310326</v>
      </c>
      <c r="IB49" s="13">
        <f t="shared" si="490"/>
        <v>415.32866379310326</v>
      </c>
      <c r="IC49" s="107">
        <f t="shared" si="490"/>
        <v>415.32866379310326</v>
      </c>
      <c r="ID49" s="107">
        <f t="shared" si="490"/>
        <v>415.32866379310326</v>
      </c>
      <c r="IE49" s="107">
        <f t="shared" si="490"/>
        <v>415.32866379310326</v>
      </c>
      <c r="IF49" s="131">
        <f t="shared" si="490"/>
        <v>415.32866379310326</v>
      </c>
      <c r="IG49" s="107">
        <f t="shared" si="490"/>
        <v>415.32866379310326</v>
      </c>
      <c r="IH49" s="107">
        <f t="shared" si="490"/>
        <v>415.32866379310326</v>
      </c>
      <c r="II49" s="107">
        <f t="shared" si="490"/>
        <v>415.32866379310326</v>
      </c>
      <c r="IJ49" s="13">
        <f t="shared" si="490"/>
        <v>117.39781435344827</v>
      </c>
      <c r="IK49" s="13">
        <f t="shared" ref="IK49:IM49" si="491">IK45/IK44*IK47</f>
        <v>117.39781435344827</v>
      </c>
      <c r="IL49" s="13">
        <f t="shared" si="491"/>
        <v>117.39781435344827</v>
      </c>
      <c r="IM49" s="13">
        <f t="shared" si="491"/>
        <v>117.39781435344827</v>
      </c>
      <c r="IN49" s="13">
        <f t="shared" ref="IN49:IT49" si="492">IN45/IN44*IN47</f>
        <v>415.32866379310326</v>
      </c>
      <c r="IO49" s="13">
        <f t="shared" si="492"/>
        <v>415.32866379310326</v>
      </c>
      <c r="IP49" s="13">
        <f t="shared" si="492"/>
        <v>415.32866379310326</v>
      </c>
      <c r="IQ49" s="13">
        <f t="shared" si="492"/>
        <v>415.32866379310326</v>
      </c>
      <c r="IR49" s="13">
        <f t="shared" si="492"/>
        <v>415.32866379310326</v>
      </c>
      <c r="IS49" s="13">
        <f t="shared" si="492"/>
        <v>415.32866379310326</v>
      </c>
      <c r="IT49" s="34">
        <f t="shared" si="492"/>
        <v>63.95617551724137</v>
      </c>
    </row>
    <row r="50" spans="1:254" s="2" customFormat="1" ht="15.75" thickBot="1">
      <c r="A50" s="5" t="s">
        <v>73</v>
      </c>
      <c r="B50" s="53" t="s">
        <v>871</v>
      </c>
      <c r="C50" s="173" t="s">
        <v>871</v>
      </c>
      <c r="D50" s="173" t="s">
        <v>871</v>
      </c>
      <c r="E50" s="178" t="s">
        <v>871</v>
      </c>
      <c r="F50" s="53" t="s">
        <v>398</v>
      </c>
      <c r="G50" s="54" t="s">
        <v>74</v>
      </c>
      <c r="H50" s="54" t="s">
        <v>74</v>
      </c>
      <c r="I50" s="54" t="s">
        <v>74</v>
      </c>
      <c r="J50" s="90" t="s">
        <v>179</v>
      </c>
      <c r="K50" s="90" t="s">
        <v>74</v>
      </c>
      <c r="L50" s="90" t="s">
        <v>74</v>
      </c>
      <c r="M50" s="90" t="s">
        <v>178</v>
      </c>
      <c r="N50" s="54" t="s">
        <v>178</v>
      </c>
      <c r="O50" s="90" t="s">
        <v>268</v>
      </c>
      <c r="P50" s="90" t="s">
        <v>398</v>
      </c>
      <c r="Q50" s="90" t="s">
        <v>398</v>
      </c>
      <c r="R50" s="90" t="s">
        <v>398</v>
      </c>
      <c r="S50" s="90" t="s">
        <v>178</v>
      </c>
      <c r="T50" s="90" t="s">
        <v>405</v>
      </c>
      <c r="U50" s="90" t="s">
        <v>406</v>
      </c>
      <c r="V50" s="90" t="s">
        <v>406</v>
      </c>
      <c r="W50" s="90" t="s">
        <v>406</v>
      </c>
      <c r="X50" s="90" t="s">
        <v>407</v>
      </c>
      <c r="Y50" s="90" t="s">
        <v>178</v>
      </c>
      <c r="Z50" s="90" t="s">
        <v>405</v>
      </c>
      <c r="AA50" s="90" t="s">
        <v>406</v>
      </c>
      <c r="AB50" s="90" t="s">
        <v>406</v>
      </c>
      <c r="AC50" s="90" t="s">
        <v>406</v>
      </c>
      <c r="AD50" s="90" t="s">
        <v>407</v>
      </c>
      <c r="AE50" s="90" t="s">
        <v>178</v>
      </c>
      <c r="AF50" s="90" t="s">
        <v>178</v>
      </c>
      <c r="AG50" s="90" t="s">
        <v>268</v>
      </c>
      <c r="AH50" s="90" t="s">
        <v>398</v>
      </c>
      <c r="AI50" s="90" t="s">
        <v>398</v>
      </c>
      <c r="AJ50" s="90" t="s">
        <v>398</v>
      </c>
      <c r="AK50" s="90" t="s">
        <v>178</v>
      </c>
      <c r="AL50" s="90" t="s">
        <v>179</v>
      </c>
      <c r="AM50" s="90" t="s">
        <v>74</v>
      </c>
      <c r="AN50" s="90" t="s">
        <v>74</v>
      </c>
      <c r="AO50" s="90" t="s">
        <v>178</v>
      </c>
      <c r="AP50" s="53" t="s">
        <v>398</v>
      </c>
      <c r="AQ50" s="54" t="s">
        <v>74</v>
      </c>
      <c r="AR50" s="54" t="s">
        <v>74</v>
      </c>
      <c r="AS50" s="54" t="s">
        <v>74</v>
      </c>
      <c r="AT50" s="54" t="s">
        <v>74</v>
      </c>
      <c r="AU50" s="54" t="s">
        <v>74</v>
      </c>
      <c r="AV50" s="54" t="s">
        <v>74</v>
      </c>
      <c r="AW50" s="54" t="s">
        <v>74</v>
      </c>
      <c r="AX50" s="54" t="s">
        <v>74</v>
      </c>
      <c r="AY50" s="54" t="s">
        <v>74</v>
      </c>
      <c r="AZ50" s="54" t="s">
        <v>74</v>
      </c>
      <c r="BA50" s="54" t="s">
        <v>74</v>
      </c>
      <c r="BB50" s="54" t="s">
        <v>103</v>
      </c>
      <c r="BC50" s="54" t="s">
        <v>103</v>
      </c>
      <c r="BD50" s="54" t="s">
        <v>103</v>
      </c>
      <c r="BE50" s="54" t="s">
        <v>103</v>
      </c>
      <c r="BF50" s="90" t="s">
        <v>406</v>
      </c>
      <c r="BG50" s="90" t="s">
        <v>398</v>
      </c>
      <c r="BH50" s="90" t="s">
        <v>74</v>
      </c>
      <c r="BI50" s="90" t="s">
        <v>180</v>
      </c>
      <c r="BJ50" s="90" t="s">
        <v>109</v>
      </c>
      <c r="BK50" s="90" t="s">
        <v>108</v>
      </c>
      <c r="BL50" s="90" t="s">
        <v>108</v>
      </c>
      <c r="BM50" s="90" t="s">
        <v>406</v>
      </c>
      <c r="BN50" s="90" t="s">
        <v>398</v>
      </c>
      <c r="BO50" s="90" t="s">
        <v>74</v>
      </c>
      <c r="BP50" s="90" t="s">
        <v>180</v>
      </c>
      <c r="BQ50" s="90" t="s">
        <v>109</v>
      </c>
      <c r="BR50" s="90" t="s">
        <v>108</v>
      </c>
      <c r="BS50" s="90" t="s">
        <v>108</v>
      </c>
      <c r="BT50" s="90" t="s">
        <v>406</v>
      </c>
      <c r="BU50" s="90" t="s">
        <v>398</v>
      </c>
      <c r="BV50" s="90" t="s">
        <v>74</v>
      </c>
      <c r="BW50" s="90" t="s">
        <v>180</v>
      </c>
      <c r="BX50" s="90" t="s">
        <v>109</v>
      </c>
      <c r="BY50" s="90" t="s">
        <v>108</v>
      </c>
      <c r="BZ50" s="90" t="s">
        <v>108</v>
      </c>
      <c r="CA50" s="90" t="s">
        <v>406</v>
      </c>
      <c r="CB50" s="90" t="s">
        <v>398</v>
      </c>
      <c r="CC50" s="90" t="s">
        <v>74</v>
      </c>
      <c r="CD50" s="90" t="s">
        <v>180</v>
      </c>
      <c r="CE50" s="90" t="s">
        <v>109</v>
      </c>
      <c r="CF50" s="90" t="s">
        <v>108</v>
      </c>
      <c r="CG50" s="90" t="s">
        <v>108</v>
      </c>
      <c r="CH50" s="90" t="s">
        <v>406</v>
      </c>
      <c r="CI50" s="90" t="s">
        <v>398</v>
      </c>
      <c r="CJ50" s="90" t="s">
        <v>74</v>
      </c>
      <c r="CK50" s="90" t="s">
        <v>180</v>
      </c>
      <c r="CL50" s="90" t="s">
        <v>109</v>
      </c>
      <c r="CM50" s="90" t="s">
        <v>108</v>
      </c>
      <c r="CN50" s="90" t="s">
        <v>108</v>
      </c>
      <c r="CO50" s="90" t="s">
        <v>406</v>
      </c>
      <c r="CP50" s="90" t="s">
        <v>398</v>
      </c>
      <c r="CQ50" s="90" t="s">
        <v>74</v>
      </c>
      <c r="CR50" s="90" t="s">
        <v>180</v>
      </c>
      <c r="CS50" s="90" t="s">
        <v>109</v>
      </c>
      <c r="CT50" s="90" t="s">
        <v>108</v>
      </c>
      <c r="CU50" s="90" t="s">
        <v>108</v>
      </c>
      <c r="CV50" s="90" t="s">
        <v>406</v>
      </c>
      <c r="CW50" s="90" t="s">
        <v>398</v>
      </c>
      <c r="CX50" s="90" t="s">
        <v>74</v>
      </c>
      <c r="CY50" s="90" t="s">
        <v>180</v>
      </c>
      <c r="CZ50" s="90" t="s">
        <v>109</v>
      </c>
      <c r="DA50" s="90" t="s">
        <v>108</v>
      </c>
      <c r="DB50" s="90" t="s">
        <v>108</v>
      </c>
      <c r="DC50" s="90" t="s">
        <v>406</v>
      </c>
      <c r="DD50" s="90" t="s">
        <v>398</v>
      </c>
      <c r="DE50" s="90" t="s">
        <v>74</v>
      </c>
      <c r="DF50" s="90" t="s">
        <v>180</v>
      </c>
      <c r="DG50" s="90" t="s">
        <v>109</v>
      </c>
      <c r="DH50" s="90" t="s">
        <v>108</v>
      </c>
      <c r="DI50" s="90" t="s">
        <v>108</v>
      </c>
      <c r="DJ50" s="90" t="s">
        <v>406</v>
      </c>
      <c r="DK50" s="90" t="s">
        <v>398</v>
      </c>
      <c r="DL50" s="90" t="s">
        <v>74</v>
      </c>
      <c r="DM50" s="90" t="s">
        <v>180</v>
      </c>
      <c r="DN50" s="90" t="s">
        <v>109</v>
      </c>
      <c r="DO50" s="90" t="s">
        <v>108</v>
      </c>
      <c r="DP50" s="90" t="s">
        <v>108</v>
      </c>
      <c r="DQ50" s="54" t="s">
        <v>176</v>
      </c>
      <c r="DR50" s="54" t="s">
        <v>103</v>
      </c>
      <c r="DS50" s="54" t="s">
        <v>180</v>
      </c>
      <c r="DT50" s="54" t="s">
        <v>109</v>
      </c>
      <c r="DU50" s="54" t="s">
        <v>177</v>
      </c>
      <c r="DV50" s="54" t="s">
        <v>178</v>
      </c>
      <c r="DW50" s="54" t="s">
        <v>178</v>
      </c>
      <c r="DX50" s="54" t="s">
        <v>179</v>
      </c>
      <c r="DY50" s="54" t="s">
        <v>179</v>
      </c>
      <c r="DZ50" s="54" t="s">
        <v>109</v>
      </c>
      <c r="EA50" s="54" t="s">
        <v>182</v>
      </c>
      <c r="EB50" s="54" t="s">
        <v>182</v>
      </c>
      <c r="EC50" s="54" t="s">
        <v>182</v>
      </c>
      <c r="ED50" s="54" t="s">
        <v>182</v>
      </c>
      <c r="EE50" s="54" t="s">
        <v>182</v>
      </c>
      <c r="EF50" s="54" t="s">
        <v>109</v>
      </c>
      <c r="EG50" s="54" t="s">
        <v>182</v>
      </c>
      <c r="EH50" s="54" t="s">
        <v>182</v>
      </c>
      <c r="EI50" s="54" t="s">
        <v>182</v>
      </c>
      <c r="EJ50" s="54" t="s">
        <v>182</v>
      </c>
      <c r="EK50" s="54" t="s">
        <v>182</v>
      </c>
      <c r="EL50" s="54" t="s">
        <v>109</v>
      </c>
      <c r="EM50" s="54" t="s">
        <v>177</v>
      </c>
      <c r="EN50" s="54" t="s">
        <v>178</v>
      </c>
      <c r="EO50" s="54" t="s">
        <v>178</v>
      </c>
      <c r="EP50" s="54" t="s">
        <v>179</v>
      </c>
      <c r="EQ50" s="54" t="s">
        <v>179</v>
      </c>
      <c r="ER50" s="54" t="s">
        <v>109</v>
      </c>
      <c r="ES50" s="54" t="s">
        <v>176</v>
      </c>
      <c r="ET50" s="54" t="s">
        <v>103</v>
      </c>
      <c r="EU50" s="54" t="s">
        <v>180</v>
      </c>
      <c r="EV50" s="55" t="s">
        <v>109</v>
      </c>
      <c r="EW50" s="53" t="s">
        <v>398</v>
      </c>
      <c r="EX50" s="54" t="s">
        <v>74</v>
      </c>
      <c r="EY50" s="54" t="s">
        <v>74</v>
      </c>
      <c r="EZ50" s="54" t="s">
        <v>74</v>
      </c>
      <c r="FA50" s="54" t="s">
        <v>74</v>
      </c>
      <c r="FB50" s="54" t="s">
        <v>74</v>
      </c>
      <c r="FC50" s="54" t="s">
        <v>74</v>
      </c>
      <c r="FD50" s="54" t="s">
        <v>74</v>
      </c>
      <c r="FE50" s="54" t="s">
        <v>74</v>
      </c>
      <c r="FF50" s="54" t="s">
        <v>74</v>
      </c>
      <c r="FG50" s="54" t="s">
        <v>74</v>
      </c>
      <c r="FH50" s="54" t="s">
        <v>74</v>
      </c>
      <c r="FI50" s="54" t="s">
        <v>103</v>
      </c>
      <c r="FJ50" s="54" t="s">
        <v>103</v>
      </c>
      <c r="FK50" s="54" t="s">
        <v>103</v>
      </c>
      <c r="FL50" s="173" t="s">
        <v>103</v>
      </c>
      <c r="FM50" s="173" t="s">
        <v>410</v>
      </c>
      <c r="FN50" s="90" t="s">
        <v>268</v>
      </c>
      <c r="FO50" s="90" t="s">
        <v>74</v>
      </c>
      <c r="FP50" s="90" t="s">
        <v>180</v>
      </c>
      <c r="FQ50" s="90" t="s">
        <v>109</v>
      </c>
      <c r="FR50" s="90" t="s">
        <v>108</v>
      </c>
      <c r="FS50" s="90" t="s">
        <v>108</v>
      </c>
      <c r="FT50" s="90" t="s">
        <v>410</v>
      </c>
      <c r="FU50" s="90" t="s">
        <v>268</v>
      </c>
      <c r="FV50" s="90" t="s">
        <v>74</v>
      </c>
      <c r="FW50" s="90" t="s">
        <v>180</v>
      </c>
      <c r="FX50" s="90" t="s">
        <v>109</v>
      </c>
      <c r="FY50" s="90" t="s">
        <v>108</v>
      </c>
      <c r="FZ50" s="90" t="s">
        <v>108</v>
      </c>
      <c r="GA50" s="90" t="s">
        <v>410</v>
      </c>
      <c r="GB50" s="90" t="s">
        <v>268</v>
      </c>
      <c r="GC50" s="90" t="s">
        <v>74</v>
      </c>
      <c r="GD50" s="90" t="s">
        <v>180</v>
      </c>
      <c r="GE50" s="90" t="s">
        <v>109</v>
      </c>
      <c r="GF50" s="90" t="s">
        <v>108</v>
      </c>
      <c r="GG50" s="90" t="s">
        <v>108</v>
      </c>
      <c r="GH50" s="90" t="s">
        <v>410</v>
      </c>
      <c r="GI50" s="90" t="s">
        <v>268</v>
      </c>
      <c r="GJ50" s="90" t="s">
        <v>74</v>
      </c>
      <c r="GK50" s="90" t="s">
        <v>180</v>
      </c>
      <c r="GL50" s="90" t="s">
        <v>109</v>
      </c>
      <c r="GM50" s="90" t="s">
        <v>108</v>
      </c>
      <c r="GN50" s="90" t="s">
        <v>108</v>
      </c>
      <c r="GO50" s="90" t="s">
        <v>410</v>
      </c>
      <c r="GP50" s="90" t="s">
        <v>268</v>
      </c>
      <c r="GQ50" s="90" t="s">
        <v>74</v>
      </c>
      <c r="GR50" s="90" t="s">
        <v>180</v>
      </c>
      <c r="GS50" s="90" t="s">
        <v>109</v>
      </c>
      <c r="GT50" s="90" t="s">
        <v>108</v>
      </c>
      <c r="GU50" s="90" t="s">
        <v>108</v>
      </c>
      <c r="GV50" s="90" t="s">
        <v>410</v>
      </c>
      <c r="GW50" s="90" t="s">
        <v>268</v>
      </c>
      <c r="GX50" s="90" t="s">
        <v>74</v>
      </c>
      <c r="GY50" s="90" t="s">
        <v>180</v>
      </c>
      <c r="GZ50" s="90" t="s">
        <v>109</v>
      </c>
      <c r="HA50" s="90" t="s">
        <v>108</v>
      </c>
      <c r="HB50" s="90" t="s">
        <v>108</v>
      </c>
      <c r="HC50" s="90" t="s">
        <v>410</v>
      </c>
      <c r="HD50" s="90" t="s">
        <v>268</v>
      </c>
      <c r="HE50" s="90" t="s">
        <v>74</v>
      </c>
      <c r="HF50" s="90" t="s">
        <v>180</v>
      </c>
      <c r="HG50" s="90" t="s">
        <v>109</v>
      </c>
      <c r="HH50" s="90" t="s">
        <v>108</v>
      </c>
      <c r="HI50" s="90" t="s">
        <v>108</v>
      </c>
      <c r="HJ50" s="90" t="s">
        <v>410</v>
      </c>
      <c r="HK50" s="90" t="s">
        <v>268</v>
      </c>
      <c r="HL50" s="90" t="s">
        <v>74</v>
      </c>
      <c r="HM50" s="90" t="s">
        <v>180</v>
      </c>
      <c r="HN50" s="90" t="s">
        <v>109</v>
      </c>
      <c r="HO50" s="90" t="s">
        <v>108</v>
      </c>
      <c r="HP50" s="90" t="s">
        <v>108</v>
      </c>
      <c r="HQ50" s="90" t="s">
        <v>410</v>
      </c>
      <c r="HR50" s="90" t="s">
        <v>268</v>
      </c>
      <c r="HS50" s="90" t="s">
        <v>74</v>
      </c>
      <c r="HT50" s="90" t="s">
        <v>180</v>
      </c>
      <c r="HU50" s="90" t="s">
        <v>109</v>
      </c>
      <c r="HV50" s="90" t="s">
        <v>108</v>
      </c>
      <c r="HW50" s="90" t="s">
        <v>108</v>
      </c>
      <c r="HX50" s="53" t="s">
        <v>398</v>
      </c>
      <c r="HY50" s="54" t="s">
        <v>74</v>
      </c>
      <c r="HZ50" s="54" t="s">
        <v>74</v>
      </c>
      <c r="IA50" s="54" t="s">
        <v>74</v>
      </c>
      <c r="IB50" s="54" t="s">
        <v>74</v>
      </c>
      <c r="IC50" s="113" t="s">
        <v>74</v>
      </c>
      <c r="ID50" s="113" t="s">
        <v>74</v>
      </c>
      <c r="IE50" s="113" t="s">
        <v>74</v>
      </c>
      <c r="IF50" s="126" t="s">
        <v>74</v>
      </c>
      <c r="IG50" s="113" t="s">
        <v>74</v>
      </c>
      <c r="IH50" s="113" t="s">
        <v>74</v>
      </c>
      <c r="II50" s="113" t="s">
        <v>74</v>
      </c>
      <c r="IJ50" s="54" t="s">
        <v>103</v>
      </c>
      <c r="IK50" s="54" t="s">
        <v>103</v>
      </c>
      <c r="IL50" s="54" t="s">
        <v>103</v>
      </c>
      <c r="IM50" s="54" t="s">
        <v>103</v>
      </c>
      <c r="IN50" s="54" t="s">
        <v>74</v>
      </c>
      <c r="IO50" s="54" t="s">
        <v>74</v>
      </c>
      <c r="IP50" s="54" t="s">
        <v>74</v>
      </c>
      <c r="IQ50" s="54" t="s">
        <v>74</v>
      </c>
      <c r="IR50" s="54" t="s">
        <v>74</v>
      </c>
      <c r="IS50" s="54" t="s">
        <v>74</v>
      </c>
      <c r="IT50" s="55" t="s">
        <v>109</v>
      </c>
    </row>
    <row r="51" spans="1:254">
      <c r="BG51" s="87"/>
      <c r="BI51" s="87"/>
      <c r="BK51" s="87"/>
      <c r="BM51" s="87"/>
      <c r="BO51" s="87"/>
      <c r="BQ51" s="87"/>
      <c r="BS51" s="87"/>
      <c r="BW51" s="87"/>
      <c r="BX51" s="87"/>
      <c r="BY51" s="87"/>
      <c r="EH51" s="22"/>
      <c r="EI51" s="22"/>
      <c r="EJ51" s="22"/>
      <c r="EK51" s="22"/>
      <c r="EL51" s="22"/>
      <c r="EM51" s="22"/>
      <c r="EN51" s="22"/>
      <c r="EO51" s="22"/>
      <c r="EP51" s="22"/>
      <c r="EQ51" s="22"/>
    </row>
    <row r="52" spans="1:254">
      <c r="A52" s="1"/>
      <c r="B52" s="17"/>
      <c r="BG52" s="87"/>
      <c r="BI52" s="87"/>
      <c r="EH52" s="22"/>
      <c r="EI52" s="22"/>
    </row>
    <row r="53" spans="1:254">
      <c r="BI53" s="87"/>
      <c r="EH53" s="22"/>
    </row>
    <row r="54" spans="1:254">
      <c r="BI54" s="87"/>
      <c r="EH54" s="22"/>
    </row>
  </sheetData>
  <mergeCells count="17">
    <mergeCell ref="EG11:EK11"/>
    <mergeCell ref="HX10:IT10"/>
    <mergeCell ref="EW10:HW10"/>
    <mergeCell ref="AP10:EV10"/>
    <mergeCell ref="AL11:AN11"/>
    <mergeCell ref="DQ11:DS11"/>
    <mergeCell ref="ES11:EU11"/>
    <mergeCell ref="DU11:DY11"/>
    <mergeCell ref="EM11:EQ11"/>
    <mergeCell ref="EA11:EE11"/>
    <mergeCell ref="B10:E10"/>
    <mergeCell ref="J11:L11"/>
    <mergeCell ref="N11:R11"/>
    <mergeCell ref="Z11:AD11"/>
    <mergeCell ref="AF11:AJ11"/>
    <mergeCell ref="T11:X11"/>
    <mergeCell ref="F10:A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B66"/>
  <sheetViews>
    <sheetView zoomScale="70" zoomScaleNormal="70" workbookViewId="0">
      <pane xSplit="1" topLeftCell="B1" activePane="topRight" state="frozen"/>
      <selection pane="topRight" activeCell="IQ38" sqref="IQ38"/>
    </sheetView>
  </sheetViews>
  <sheetFormatPr defaultRowHeight="15"/>
  <cols>
    <col min="1" max="1" width="31.7109375" customWidth="1"/>
    <col min="2" max="32" width="13.85546875" style="9" customWidth="1"/>
    <col min="33" max="38" width="13.85546875" style="15" customWidth="1"/>
    <col min="39" max="41" width="13.85546875" style="9" customWidth="1"/>
    <col min="42" max="48" width="13.85546875" customWidth="1"/>
    <col min="49" max="49" width="13.85546875" style="16" customWidth="1"/>
    <col min="50" max="55" width="13.85546875" customWidth="1"/>
    <col min="56" max="56" width="13.85546875" style="9" customWidth="1"/>
    <col min="57" max="74" width="13.85546875" customWidth="1"/>
    <col min="75" max="75" width="13.85546875" style="16" customWidth="1"/>
    <col min="76" max="78" width="13.85546875" customWidth="1"/>
    <col min="79" max="79" width="13.85546875" style="16" customWidth="1"/>
    <col min="80" max="83" width="13.85546875" customWidth="1"/>
    <col min="84" max="84" width="13.85546875" style="16" customWidth="1"/>
    <col min="85" max="99" width="13.85546875" customWidth="1"/>
    <col min="100" max="102" width="13.85546875" style="16" customWidth="1"/>
    <col min="103" max="104" width="13.85546875" style="22" customWidth="1"/>
    <col min="105" max="119" width="13.85546875" customWidth="1"/>
    <col min="120" max="123" width="13.85546875" style="23" customWidth="1"/>
    <col min="124" max="239" width="13.85546875" customWidth="1"/>
    <col min="240" max="248" width="13.85546875" style="23" customWidth="1"/>
    <col min="249" max="283" width="13.85546875" customWidth="1"/>
  </cols>
  <sheetData>
    <row r="1" spans="1:283" s="23" customFormat="1" ht="15.75" thickBot="1">
      <c r="A1" s="23" t="s">
        <v>215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W1" s="22"/>
      <c r="BD1" s="22"/>
      <c r="BW1" s="22"/>
      <c r="CA1" s="22"/>
      <c r="CF1" s="22"/>
      <c r="CV1" s="22"/>
      <c r="CW1" s="22"/>
      <c r="CX1" s="22"/>
      <c r="CY1" s="22"/>
      <c r="CZ1" s="22"/>
    </row>
    <row r="2" spans="1:283" s="23" customFormat="1" ht="15.75" thickBot="1">
      <c r="B2" s="419" t="s">
        <v>390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1"/>
      <c r="AJ2" s="419" t="s">
        <v>391</v>
      </c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5"/>
      <c r="DO2" s="89"/>
      <c r="DP2" s="403" t="s">
        <v>392</v>
      </c>
      <c r="DQ2" s="404"/>
      <c r="DR2" s="404"/>
      <c r="DS2" s="404"/>
      <c r="DT2" s="404"/>
      <c r="DU2" s="404"/>
      <c r="DV2" s="404"/>
      <c r="DW2" s="404"/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/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/>
      <c r="FD2" s="404"/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/>
      <c r="FT2" s="404"/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/>
      <c r="GJ2" s="404"/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/>
      <c r="GZ2" s="404"/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/>
      <c r="HP2" s="404"/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5"/>
      <c r="IF2" s="403" t="s">
        <v>393</v>
      </c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/>
      <c r="IV2" s="404"/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/>
      <c r="JL2" s="404"/>
      <c r="JM2" s="404"/>
      <c r="JN2" s="404"/>
      <c r="JO2" s="404"/>
      <c r="JP2" s="404"/>
      <c r="JQ2" s="404"/>
      <c r="JR2" s="404"/>
      <c r="JS2" s="405"/>
      <c r="JU2" s="403" t="s">
        <v>394</v>
      </c>
      <c r="JV2" s="404"/>
      <c r="JW2" s="405"/>
    </row>
    <row r="3" spans="1:283" ht="15.75" thickBot="1">
      <c r="B3" s="14"/>
      <c r="C3" s="14"/>
      <c r="D3" s="14"/>
      <c r="E3" s="14"/>
      <c r="F3" s="14"/>
      <c r="G3" s="14"/>
      <c r="H3" s="14"/>
      <c r="I3" s="14"/>
      <c r="J3" s="14"/>
      <c r="K3" s="25"/>
      <c r="L3" s="14"/>
      <c r="M3" s="14"/>
      <c r="N3" s="14"/>
      <c r="O3" s="25"/>
      <c r="P3" s="25"/>
      <c r="Q3" s="25"/>
      <c r="R3" s="25"/>
      <c r="S3" s="25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22"/>
      <c r="AM3" s="21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6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25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422"/>
      <c r="DN3" s="422"/>
      <c r="DO3" s="422"/>
      <c r="DP3" s="422"/>
      <c r="DQ3" s="422"/>
      <c r="DR3" s="422"/>
      <c r="DS3" s="422"/>
      <c r="DT3" s="422"/>
      <c r="DU3" s="422"/>
      <c r="DV3" s="422"/>
      <c r="DW3" s="422"/>
      <c r="DX3" s="422"/>
      <c r="DY3" s="422"/>
      <c r="DZ3" s="422"/>
      <c r="EA3" s="422"/>
      <c r="EB3" s="422"/>
      <c r="EC3" s="422"/>
      <c r="ED3" s="422"/>
      <c r="EE3" s="422"/>
      <c r="EF3" s="422"/>
      <c r="EG3" s="422"/>
      <c r="EH3" s="422"/>
      <c r="EI3" s="422"/>
      <c r="EJ3" s="422"/>
      <c r="EK3" s="422"/>
      <c r="EL3" s="422"/>
      <c r="EM3" s="422"/>
      <c r="EN3" s="422"/>
      <c r="EO3" s="422"/>
      <c r="EP3" s="422"/>
      <c r="EQ3" s="16"/>
      <c r="ER3" s="16"/>
      <c r="ES3" s="16"/>
      <c r="ET3" s="22"/>
      <c r="EU3" s="22"/>
      <c r="EV3" s="80"/>
      <c r="FD3" s="1"/>
      <c r="FE3" s="1"/>
      <c r="FF3" s="1"/>
      <c r="FG3" s="1"/>
      <c r="FH3" s="1"/>
      <c r="FI3" s="1"/>
      <c r="FJ3" s="85"/>
      <c r="FK3" s="85"/>
      <c r="FL3" s="85"/>
      <c r="FM3" s="85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83" s="2" customFormat="1">
      <c r="B4" s="96" t="s">
        <v>259</v>
      </c>
      <c r="C4" s="58" t="s">
        <v>260</v>
      </c>
      <c r="D4" s="58" t="s">
        <v>261</v>
      </c>
      <c r="E4" s="58" t="s">
        <v>262</v>
      </c>
      <c r="F4" s="58" t="s">
        <v>263</v>
      </c>
      <c r="G4" s="58" t="s">
        <v>264</v>
      </c>
      <c r="H4" s="58" t="s">
        <v>265</v>
      </c>
      <c r="I4" s="58" t="s">
        <v>266</v>
      </c>
      <c r="J4" s="104" t="s">
        <v>193</v>
      </c>
      <c r="K4" s="58" t="s">
        <v>194</v>
      </c>
      <c r="L4" s="58" t="s">
        <v>197</v>
      </c>
      <c r="M4" s="58" t="s">
        <v>278</v>
      </c>
      <c r="N4" s="58" t="s">
        <v>198</v>
      </c>
      <c r="O4" s="58" t="s">
        <v>199</v>
      </c>
      <c r="P4" s="58" t="s">
        <v>200</v>
      </c>
      <c r="Q4" s="58" t="s">
        <v>201</v>
      </c>
      <c r="R4" s="58" t="s">
        <v>202</v>
      </c>
      <c r="S4" s="58" t="s">
        <v>203</v>
      </c>
      <c r="T4" s="58" t="s">
        <v>207</v>
      </c>
      <c r="U4" s="58" t="s">
        <v>251</v>
      </c>
      <c r="V4" s="58" t="s">
        <v>252</v>
      </c>
      <c r="W4" s="58" t="s">
        <v>253</v>
      </c>
      <c r="X4" s="58" t="s">
        <v>204</v>
      </c>
      <c r="Y4" s="58" t="s">
        <v>205</v>
      </c>
      <c r="Z4" s="58" t="s">
        <v>206</v>
      </c>
      <c r="AA4" s="58" t="s">
        <v>208</v>
      </c>
      <c r="AB4" s="76" t="s">
        <v>350</v>
      </c>
      <c r="AC4" s="58" t="s">
        <v>209</v>
      </c>
      <c r="AD4" s="58" t="s">
        <v>210</v>
      </c>
      <c r="AE4" s="58" t="s">
        <v>211</v>
      </c>
      <c r="AF4" s="58" t="s">
        <v>212</v>
      </c>
      <c r="AG4" s="58" t="s">
        <v>213</v>
      </c>
      <c r="AH4" s="59" t="s">
        <v>214</v>
      </c>
      <c r="AI4" s="10"/>
      <c r="AJ4" s="96" t="s">
        <v>340</v>
      </c>
      <c r="AK4" s="58" t="s">
        <v>341</v>
      </c>
      <c r="AL4" s="104" t="s">
        <v>217</v>
      </c>
      <c r="AM4" s="58" t="s">
        <v>218</v>
      </c>
      <c r="AN4" s="58" t="s">
        <v>219</v>
      </c>
      <c r="AO4" s="58" t="s">
        <v>295</v>
      </c>
      <c r="AP4" s="58" t="s">
        <v>220</v>
      </c>
      <c r="AQ4" s="58" t="s">
        <v>221</v>
      </c>
      <c r="AR4" s="58" t="s">
        <v>222</v>
      </c>
      <c r="AS4" s="58" t="s">
        <v>223</v>
      </c>
      <c r="AT4" s="58" t="s">
        <v>224</v>
      </c>
      <c r="AU4" s="58" t="s">
        <v>225</v>
      </c>
      <c r="AV4" s="58" t="s">
        <v>230</v>
      </c>
      <c r="AW4" s="58" t="s">
        <v>248</v>
      </c>
      <c r="AX4" s="58" t="s">
        <v>249</v>
      </c>
      <c r="AY4" s="58" t="s">
        <v>250</v>
      </c>
      <c r="AZ4" s="58" t="s">
        <v>226</v>
      </c>
      <c r="BA4" s="58" t="s">
        <v>227</v>
      </c>
      <c r="BB4" s="58" t="s">
        <v>228</v>
      </c>
      <c r="BC4" s="58" t="s">
        <v>229</v>
      </c>
      <c r="BD4" s="418" t="s">
        <v>449</v>
      </c>
      <c r="BE4" s="418"/>
      <c r="BF4" s="418"/>
      <c r="BG4" s="418" t="s">
        <v>450</v>
      </c>
      <c r="BH4" s="418"/>
      <c r="BI4" s="418"/>
      <c r="BJ4" s="418" t="s">
        <v>451</v>
      </c>
      <c r="BK4" s="418"/>
      <c r="BL4" s="418"/>
      <c r="BM4" s="418" t="s">
        <v>452</v>
      </c>
      <c r="BN4" s="418"/>
      <c r="BO4" s="418"/>
      <c r="BP4" s="418" t="s">
        <v>453</v>
      </c>
      <c r="BQ4" s="418"/>
      <c r="BR4" s="418"/>
      <c r="BS4" s="418" t="s">
        <v>454</v>
      </c>
      <c r="BT4" s="418"/>
      <c r="BU4" s="418"/>
      <c r="BV4" s="418" t="s">
        <v>455</v>
      </c>
      <c r="BW4" s="418"/>
      <c r="BX4" s="418"/>
      <c r="BY4" s="418" t="s">
        <v>456</v>
      </c>
      <c r="BZ4" s="418"/>
      <c r="CA4" s="418"/>
      <c r="CB4" s="418" t="s">
        <v>457</v>
      </c>
      <c r="CC4" s="418"/>
      <c r="CD4" s="418"/>
      <c r="CE4" s="418" t="s">
        <v>458</v>
      </c>
      <c r="CF4" s="418"/>
      <c r="CG4" s="418"/>
      <c r="CH4" s="418"/>
      <c r="CI4" s="418" t="s">
        <v>459</v>
      </c>
      <c r="CJ4" s="418"/>
      <c r="CK4" s="418"/>
      <c r="CL4" s="418"/>
      <c r="CM4" s="418" t="s">
        <v>460</v>
      </c>
      <c r="CN4" s="418"/>
      <c r="CO4" s="418"/>
      <c r="CP4" s="418"/>
      <c r="CQ4" s="418" t="s">
        <v>461</v>
      </c>
      <c r="CR4" s="418"/>
      <c r="CS4" s="418"/>
      <c r="CT4" s="418"/>
      <c r="CU4" s="418" t="s">
        <v>462</v>
      </c>
      <c r="CV4" s="418"/>
      <c r="CW4" s="418"/>
      <c r="CX4" s="418"/>
      <c r="CY4" s="418" t="s">
        <v>463</v>
      </c>
      <c r="CZ4" s="418"/>
      <c r="DA4" s="418"/>
      <c r="DB4" s="418"/>
      <c r="DC4" s="418" t="s">
        <v>464</v>
      </c>
      <c r="DD4" s="418"/>
      <c r="DE4" s="418"/>
      <c r="DF4" s="418"/>
      <c r="DG4" s="418" t="s">
        <v>465</v>
      </c>
      <c r="DH4" s="418"/>
      <c r="DI4" s="418"/>
      <c r="DJ4" s="418"/>
      <c r="DK4" s="418" t="s">
        <v>466</v>
      </c>
      <c r="DL4" s="418"/>
      <c r="DM4" s="418"/>
      <c r="DN4" s="424"/>
      <c r="DO4" s="10"/>
      <c r="DP4" s="446" t="s">
        <v>351</v>
      </c>
      <c r="DQ4" s="447"/>
      <c r="DR4" s="447"/>
      <c r="DS4" s="447"/>
      <c r="DT4" s="447"/>
      <c r="DU4" s="58" t="s">
        <v>357</v>
      </c>
      <c r="DV4" s="58" t="s">
        <v>356</v>
      </c>
      <c r="DW4" s="58" t="s">
        <v>352</v>
      </c>
      <c r="DX4" s="58" t="s">
        <v>353</v>
      </c>
      <c r="DY4" s="58" t="s">
        <v>354</v>
      </c>
      <c r="DZ4" s="58" t="s">
        <v>355</v>
      </c>
      <c r="EA4" s="105" t="s">
        <v>231</v>
      </c>
      <c r="EB4" s="86" t="s">
        <v>232</v>
      </c>
      <c r="EC4" s="86" t="s">
        <v>233</v>
      </c>
      <c r="ED4" s="58" t="s">
        <v>306</v>
      </c>
      <c r="EE4" s="86" t="s">
        <v>234</v>
      </c>
      <c r="EF4" s="86" t="s">
        <v>235</v>
      </c>
      <c r="EG4" s="86" t="s">
        <v>236</v>
      </c>
      <c r="EH4" s="86" t="s">
        <v>237</v>
      </c>
      <c r="EI4" s="86" t="s">
        <v>238</v>
      </c>
      <c r="EJ4" s="86" t="s">
        <v>239</v>
      </c>
      <c r="EK4" s="86" t="s">
        <v>240</v>
      </c>
      <c r="EL4" s="86" t="s">
        <v>241</v>
      </c>
      <c r="EM4" s="86" t="s">
        <v>242</v>
      </c>
      <c r="EN4" s="86" t="s">
        <v>243</v>
      </c>
      <c r="EO4" s="86" t="s">
        <v>244</v>
      </c>
      <c r="EP4" s="86" t="s">
        <v>245</v>
      </c>
      <c r="EQ4" s="86" t="s">
        <v>246</v>
      </c>
      <c r="ER4" s="86" t="s">
        <v>247</v>
      </c>
      <c r="ES4" s="408" t="s">
        <v>358</v>
      </c>
      <c r="ET4" s="408"/>
      <c r="EU4" s="408"/>
      <c r="EV4" s="408" t="s">
        <v>359</v>
      </c>
      <c r="EW4" s="408"/>
      <c r="EX4" s="408"/>
      <c r="EY4" s="408"/>
      <c r="EZ4" s="408"/>
      <c r="FA4" s="408" t="s">
        <v>360</v>
      </c>
      <c r="FB4" s="408"/>
      <c r="FC4" s="408"/>
      <c r="FD4" s="408"/>
      <c r="FE4" s="408"/>
      <c r="FF4" s="408" t="s">
        <v>361</v>
      </c>
      <c r="FG4" s="408"/>
      <c r="FH4" s="408"/>
      <c r="FI4" s="408"/>
      <c r="FJ4" s="408"/>
      <c r="FK4" s="408" t="s">
        <v>362</v>
      </c>
      <c r="FL4" s="408"/>
      <c r="FM4" s="408"/>
      <c r="FN4" s="408"/>
      <c r="FO4" s="408"/>
      <c r="FP4" s="408" t="s">
        <v>363</v>
      </c>
      <c r="FQ4" s="408"/>
      <c r="FR4" s="408"/>
      <c r="FS4" s="86"/>
      <c r="FT4" s="418" t="s">
        <v>476</v>
      </c>
      <c r="FU4" s="418"/>
      <c r="FV4" s="418"/>
      <c r="FW4" s="418" t="s">
        <v>477</v>
      </c>
      <c r="FX4" s="418"/>
      <c r="FY4" s="418"/>
      <c r="FZ4" s="418" t="s">
        <v>478</v>
      </c>
      <c r="GA4" s="418"/>
      <c r="GB4" s="418"/>
      <c r="GC4" s="418" t="s">
        <v>479</v>
      </c>
      <c r="GD4" s="418"/>
      <c r="GE4" s="418"/>
      <c r="GF4" s="418" t="s">
        <v>480</v>
      </c>
      <c r="GG4" s="418"/>
      <c r="GH4" s="418"/>
      <c r="GI4" s="418" t="s">
        <v>481</v>
      </c>
      <c r="GJ4" s="418"/>
      <c r="GK4" s="418"/>
      <c r="GL4" s="418" t="s">
        <v>482</v>
      </c>
      <c r="GM4" s="418"/>
      <c r="GN4" s="418"/>
      <c r="GO4" s="418" t="s">
        <v>483</v>
      </c>
      <c r="GP4" s="418"/>
      <c r="GQ4" s="418"/>
      <c r="GR4" s="418" t="s">
        <v>484</v>
      </c>
      <c r="GS4" s="418"/>
      <c r="GT4" s="418"/>
      <c r="GU4" s="418" t="s">
        <v>485</v>
      </c>
      <c r="GV4" s="418"/>
      <c r="GW4" s="418"/>
      <c r="GX4" s="418"/>
      <c r="GY4" s="418" t="s">
        <v>487</v>
      </c>
      <c r="GZ4" s="418"/>
      <c r="HA4" s="418"/>
      <c r="HB4" s="418"/>
      <c r="HC4" s="418" t="s">
        <v>488</v>
      </c>
      <c r="HD4" s="418"/>
      <c r="HE4" s="418"/>
      <c r="HF4" s="418"/>
      <c r="HG4" s="418" t="s">
        <v>489</v>
      </c>
      <c r="HH4" s="418"/>
      <c r="HI4" s="418"/>
      <c r="HJ4" s="418"/>
      <c r="HK4" s="418" t="s">
        <v>490</v>
      </c>
      <c r="HL4" s="418"/>
      <c r="HM4" s="418"/>
      <c r="HN4" s="418"/>
      <c r="HO4" s="418" t="s">
        <v>491</v>
      </c>
      <c r="HP4" s="418"/>
      <c r="HQ4" s="418"/>
      <c r="HR4" s="418"/>
      <c r="HS4" s="418" t="s">
        <v>492</v>
      </c>
      <c r="HT4" s="418"/>
      <c r="HU4" s="418"/>
      <c r="HV4" s="418"/>
      <c r="HW4" s="418" t="s">
        <v>493</v>
      </c>
      <c r="HX4" s="418"/>
      <c r="HY4" s="418"/>
      <c r="HZ4" s="418"/>
      <c r="IA4" s="418" t="s">
        <v>494</v>
      </c>
      <c r="IB4" s="418"/>
      <c r="IC4" s="418"/>
      <c r="ID4" s="424"/>
      <c r="IE4" s="10"/>
      <c r="IF4" s="453" t="s">
        <v>919</v>
      </c>
      <c r="IG4" s="452"/>
      <c r="IH4" s="452"/>
      <c r="II4" s="452"/>
      <c r="IJ4" s="452"/>
      <c r="IK4" s="245" t="s">
        <v>924</v>
      </c>
      <c r="IL4" s="245" t="s">
        <v>920</v>
      </c>
      <c r="IM4" s="245" t="s">
        <v>921</v>
      </c>
      <c r="IN4" s="245" t="s">
        <v>922</v>
      </c>
      <c r="IO4" s="397" t="s">
        <v>923</v>
      </c>
      <c r="IP4" s="105" t="s">
        <v>254</v>
      </c>
      <c r="IQ4" s="86" t="s">
        <v>255</v>
      </c>
      <c r="IR4" s="86" t="s">
        <v>256</v>
      </c>
      <c r="IS4" s="58" t="s">
        <v>317</v>
      </c>
      <c r="IT4" s="82"/>
      <c r="IU4" s="86" t="s">
        <v>374</v>
      </c>
      <c r="IV4" s="86"/>
      <c r="IW4" s="408" t="s">
        <v>375</v>
      </c>
      <c r="IX4" s="408"/>
      <c r="IY4" s="408"/>
      <c r="IZ4" s="408"/>
      <c r="JA4" s="408"/>
      <c r="JB4" s="408" t="s">
        <v>376</v>
      </c>
      <c r="JC4" s="408"/>
      <c r="JD4" s="408"/>
      <c r="JE4" s="408"/>
      <c r="JF4" s="408"/>
      <c r="JG4" s="408" t="s">
        <v>377</v>
      </c>
      <c r="JH4" s="408"/>
      <c r="JI4" s="408"/>
      <c r="JJ4" s="408"/>
      <c r="JK4" s="408"/>
      <c r="JL4" s="408" t="s">
        <v>378</v>
      </c>
      <c r="JM4" s="408"/>
      <c r="JN4" s="408"/>
      <c r="JO4" s="408"/>
      <c r="JP4" s="408"/>
      <c r="JQ4" s="408" t="s">
        <v>379</v>
      </c>
      <c r="JR4" s="408"/>
      <c r="JS4" s="409"/>
      <c r="JT4" s="71"/>
      <c r="JU4" s="81" t="s">
        <v>328</v>
      </c>
      <c r="JV4" s="61" t="s">
        <v>329</v>
      </c>
      <c r="JW4" s="70" t="s">
        <v>330</v>
      </c>
    </row>
    <row r="5" spans="1:283">
      <c r="A5" s="19" t="s">
        <v>505</v>
      </c>
      <c r="B5" s="35">
        <v>1.1264000000000001</v>
      </c>
      <c r="C5" s="12">
        <v>1.1264000000000001</v>
      </c>
      <c r="D5" s="12">
        <v>1.1264000000000001</v>
      </c>
      <c r="E5" s="12">
        <v>1.1264000000000001</v>
      </c>
      <c r="F5" s="12">
        <v>1.1264000000000001</v>
      </c>
      <c r="G5" s="12">
        <v>1.1264000000000001</v>
      </c>
      <c r="H5" s="12">
        <v>1.1264000000000001</v>
      </c>
      <c r="I5" s="12">
        <v>1.1264000000000001</v>
      </c>
      <c r="J5" s="100">
        <v>1.1264000000000001</v>
      </c>
      <c r="K5" s="13">
        <v>1.1264000000000001</v>
      </c>
      <c r="L5" s="13">
        <v>1.1264000000000001</v>
      </c>
      <c r="M5" s="57">
        <f>Beams!HX32</f>
        <v>1.1527999999999998</v>
      </c>
      <c r="N5" s="83">
        <v>1.1264000000000001</v>
      </c>
      <c r="O5" s="83">
        <v>1.1264000000000001</v>
      </c>
      <c r="P5" s="83">
        <v>1.1264000000000001</v>
      </c>
      <c r="Q5" s="83">
        <v>1.1264000000000001</v>
      </c>
      <c r="R5" s="83">
        <v>1.1264000000000001</v>
      </c>
      <c r="S5" s="83">
        <v>1.1264000000000001</v>
      </c>
      <c r="T5" s="13">
        <v>1.1264000000000001</v>
      </c>
      <c r="U5" s="13">
        <v>1.1264000000000001</v>
      </c>
      <c r="V5" s="13">
        <v>1.1264000000000001</v>
      </c>
      <c r="W5" s="13">
        <v>1.1264000000000001</v>
      </c>
      <c r="X5" s="13">
        <v>1.1264000000000001</v>
      </c>
      <c r="Y5" s="13">
        <v>1.1264000000000001</v>
      </c>
      <c r="Z5" s="13">
        <v>1.1264000000000001</v>
      </c>
      <c r="AA5" s="13">
        <v>1.1264000000000001</v>
      </c>
      <c r="AB5" s="13">
        <v>1.1264000000000001</v>
      </c>
      <c r="AC5" s="13">
        <v>1.1264000000000001</v>
      </c>
      <c r="AD5" s="57">
        <v>1.1264000000000001</v>
      </c>
      <c r="AE5" s="57">
        <v>1.1264000000000001</v>
      </c>
      <c r="AF5" s="57">
        <v>1.1264000000000001</v>
      </c>
      <c r="AG5" s="57">
        <v>1.1264000000000001</v>
      </c>
      <c r="AH5" s="62">
        <v>1.1264000000000001</v>
      </c>
      <c r="AI5" s="13"/>
      <c r="AJ5" s="35">
        <v>1.1264000000000001</v>
      </c>
      <c r="AK5" s="12">
        <v>1.1264000000000001</v>
      </c>
      <c r="AL5" s="100">
        <v>1.1264000000000001</v>
      </c>
      <c r="AM5" s="83">
        <v>1.1264000000000001</v>
      </c>
      <c r="AN5" s="83">
        <v>1.1264000000000001</v>
      </c>
      <c r="AO5" s="83">
        <v>1.1527999999999998</v>
      </c>
      <c r="AP5" s="83">
        <v>1.1264000000000001</v>
      </c>
      <c r="AQ5" s="83">
        <v>1.1264000000000001</v>
      </c>
      <c r="AR5" s="83">
        <v>1.1264000000000001</v>
      </c>
      <c r="AS5" s="83">
        <v>1.1264000000000001</v>
      </c>
      <c r="AT5" s="83">
        <v>1.1264000000000001</v>
      </c>
      <c r="AU5" s="83">
        <v>1.1264000000000001</v>
      </c>
      <c r="AV5" s="83">
        <v>1.1264000000000001</v>
      </c>
      <c r="AW5" s="83">
        <v>1.1264000000000001</v>
      </c>
      <c r="AX5" s="83">
        <v>1.1264000000000001</v>
      </c>
      <c r="AY5" s="83">
        <v>1.1264000000000001</v>
      </c>
      <c r="AZ5" s="83">
        <v>1.1264000000000001</v>
      </c>
      <c r="BA5" s="83">
        <v>1.1264000000000001</v>
      </c>
      <c r="BB5" s="83">
        <v>1.1264000000000001</v>
      </c>
      <c r="BC5" s="83">
        <v>1.1264000000000001</v>
      </c>
      <c r="BD5" s="83">
        <v>1.1228</v>
      </c>
      <c r="BE5" s="83">
        <v>1.1228</v>
      </c>
      <c r="BF5" s="83">
        <v>1.1228</v>
      </c>
      <c r="BG5" s="83">
        <v>1.1228</v>
      </c>
      <c r="BH5" s="83">
        <v>1.1228</v>
      </c>
      <c r="BI5" s="83">
        <v>1.1228</v>
      </c>
      <c r="BJ5" s="83">
        <v>1.1228</v>
      </c>
      <c r="BK5" s="83">
        <v>1.1228</v>
      </c>
      <c r="BL5" s="83">
        <v>1.1228</v>
      </c>
      <c r="BM5" s="83">
        <v>1.1228</v>
      </c>
      <c r="BN5" s="83">
        <v>1.1228</v>
      </c>
      <c r="BO5" s="83">
        <v>1.1228</v>
      </c>
      <c r="BP5" s="83">
        <v>1.1228</v>
      </c>
      <c r="BQ5" s="83">
        <v>1.1228</v>
      </c>
      <c r="BR5" s="83">
        <v>1.1228</v>
      </c>
      <c r="BS5" s="83">
        <v>1.1228</v>
      </c>
      <c r="BT5" s="83">
        <v>1.1228</v>
      </c>
      <c r="BU5" s="83">
        <v>1.1228</v>
      </c>
      <c r="BV5" s="83">
        <v>1.1228</v>
      </c>
      <c r="BW5" s="83">
        <v>1.1228</v>
      </c>
      <c r="BX5" s="83">
        <v>1.1228</v>
      </c>
      <c r="BY5" s="83">
        <v>1.1228</v>
      </c>
      <c r="BZ5" s="83">
        <v>1.1228</v>
      </c>
      <c r="CA5" s="83">
        <v>1.1228</v>
      </c>
      <c r="CB5" s="83">
        <v>1.1228</v>
      </c>
      <c r="CC5" s="83">
        <v>1.1228</v>
      </c>
      <c r="CD5" s="83">
        <v>1.1228</v>
      </c>
      <c r="CE5" s="83">
        <v>1.3514000000000002</v>
      </c>
      <c r="CF5" s="83">
        <v>1.3418000000000001</v>
      </c>
      <c r="CG5" s="83">
        <v>1.337</v>
      </c>
      <c r="CH5" s="83">
        <v>2.9877380000000002</v>
      </c>
      <c r="CI5" s="83">
        <v>1.3514000000000002</v>
      </c>
      <c r="CJ5" s="83">
        <v>1.3418000000000001</v>
      </c>
      <c r="CK5" s="83">
        <v>1.337</v>
      </c>
      <c r="CL5" s="83">
        <v>2.9877380000000002</v>
      </c>
      <c r="CM5" s="83">
        <v>1.3514000000000002</v>
      </c>
      <c r="CN5" s="83">
        <v>1.3418000000000001</v>
      </c>
      <c r="CO5" s="83">
        <v>1.337</v>
      </c>
      <c r="CP5" s="83">
        <v>2.9877380000000002</v>
      </c>
      <c r="CQ5" s="83">
        <v>1.3514000000000002</v>
      </c>
      <c r="CR5" s="83">
        <v>1.3418000000000001</v>
      </c>
      <c r="CS5" s="83">
        <v>1.337</v>
      </c>
      <c r="CT5" s="83">
        <v>2.9877380000000002</v>
      </c>
      <c r="CU5" s="83">
        <v>1.3514000000000002</v>
      </c>
      <c r="CV5" s="83">
        <v>1.3418000000000001</v>
      </c>
      <c r="CW5" s="83">
        <v>1.337</v>
      </c>
      <c r="CX5" s="83">
        <v>2.9877380000000002</v>
      </c>
      <c r="CY5" s="83">
        <v>1.3514000000000002</v>
      </c>
      <c r="CZ5" s="83">
        <v>1.3418000000000001</v>
      </c>
      <c r="DA5" s="83">
        <v>1.337</v>
      </c>
      <c r="DB5" s="83">
        <v>2.9877380000000002</v>
      </c>
      <c r="DC5" s="83">
        <v>1.3514000000000002</v>
      </c>
      <c r="DD5" s="83">
        <v>1.3418000000000001</v>
      </c>
      <c r="DE5" s="83">
        <v>1.337</v>
      </c>
      <c r="DF5" s="83">
        <v>2.9877380000000002</v>
      </c>
      <c r="DG5" s="83">
        <v>1.3514000000000002</v>
      </c>
      <c r="DH5" s="83">
        <v>1.3418000000000001</v>
      </c>
      <c r="DI5" s="83">
        <v>1.337</v>
      </c>
      <c r="DJ5" s="83">
        <v>2.9877380000000002</v>
      </c>
      <c r="DK5" s="83">
        <v>1.3514000000000002</v>
      </c>
      <c r="DL5" s="83">
        <v>1.3418000000000001</v>
      </c>
      <c r="DM5" s="83">
        <v>1.337</v>
      </c>
      <c r="DN5" s="93">
        <v>2.9877380000000002</v>
      </c>
      <c r="DO5" s="83"/>
      <c r="DP5" s="106">
        <v>1.1264000000000001</v>
      </c>
      <c r="DQ5" s="100">
        <v>1.1264000000000001</v>
      </c>
      <c r="DR5" s="100">
        <v>1.8528</v>
      </c>
      <c r="DS5" s="100">
        <v>1.8528</v>
      </c>
      <c r="DT5" s="100">
        <v>1.8528</v>
      </c>
      <c r="DU5" s="140">
        <f>Beams!S32</f>
        <v>3.0083600000000001</v>
      </c>
      <c r="DV5" s="140">
        <f>Beams!S32</f>
        <v>3.0083600000000001</v>
      </c>
      <c r="DW5" s="83">
        <f>Beams!Y32</f>
        <v>3.0083600000000001</v>
      </c>
      <c r="DX5" s="83">
        <f>Beams!AE32</f>
        <v>3.0083600000000001</v>
      </c>
      <c r="DY5" s="83">
        <f>Beams!AK32</f>
        <v>3.0083600000000001</v>
      </c>
      <c r="DZ5" s="83">
        <f>Beams!AO32</f>
        <v>3.0083600000000001</v>
      </c>
      <c r="EA5" s="100">
        <v>1.1264000000000001</v>
      </c>
      <c r="EB5" s="83">
        <v>1.1264000000000001</v>
      </c>
      <c r="EC5" s="83">
        <v>1.1264000000000001</v>
      </c>
      <c r="ED5" s="83">
        <v>1.1527999999999998</v>
      </c>
      <c r="EE5" s="83">
        <v>1.1264000000000001</v>
      </c>
      <c r="EF5" s="83">
        <v>1.1264000000000001</v>
      </c>
      <c r="EG5" s="83">
        <v>1.1264000000000001</v>
      </c>
      <c r="EH5" s="83">
        <v>1.1264000000000001</v>
      </c>
      <c r="EI5" s="83">
        <v>1.1264000000000001</v>
      </c>
      <c r="EJ5" s="83">
        <v>1.1264000000000001</v>
      </c>
      <c r="EK5" s="83">
        <v>1.1264000000000001</v>
      </c>
      <c r="EL5" s="83">
        <v>1.1264000000000001</v>
      </c>
      <c r="EM5" s="83">
        <v>1.1264000000000001</v>
      </c>
      <c r="EN5" s="83">
        <v>1.1264000000000001</v>
      </c>
      <c r="EO5" s="83">
        <v>1.1264000000000001</v>
      </c>
      <c r="EP5" s="83">
        <v>1.1264000000000001</v>
      </c>
      <c r="EQ5" s="83">
        <v>1.1264000000000001</v>
      </c>
      <c r="ER5" s="83">
        <v>1.1264000000000001</v>
      </c>
      <c r="ES5" s="12">
        <v>0.72640000000000005</v>
      </c>
      <c r="ET5" s="12">
        <v>0.72640000000000005</v>
      </c>
      <c r="EU5" s="12">
        <v>0.72640000000000005</v>
      </c>
      <c r="EV5" s="12">
        <v>0.72640000000000005</v>
      </c>
      <c r="EW5" s="12">
        <v>0.72640000000000005</v>
      </c>
      <c r="EX5" s="12">
        <v>0.72640000000000005</v>
      </c>
      <c r="EY5" s="12">
        <v>0.72640000000000005</v>
      </c>
      <c r="EZ5" s="12">
        <v>0.72640000000000005</v>
      </c>
      <c r="FA5" s="12">
        <v>0.72640000000000005</v>
      </c>
      <c r="FB5" s="12">
        <v>0.72640000000000005</v>
      </c>
      <c r="FC5" s="12">
        <v>0.72640000000000005</v>
      </c>
      <c r="FD5" s="12">
        <v>0.72640000000000005</v>
      </c>
      <c r="FE5" s="12">
        <v>0.72640000000000005</v>
      </c>
      <c r="FF5" s="12">
        <v>0.72640000000000005</v>
      </c>
      <c r="FG5" s="12">
        <v>0.72640000000000005</v>
      </c>
      <c r="FH5" s="12">
        <v>0.72640000000000005</v>
      </c>
      <c r="FI5" s="12">
        <v>0.72640000000000005</v>
      </c>
      <c r="FJ5" s="12">
        <v>0.72640000000000005</v>
      </c>
      <c r="FK5" s="12">
        <v>0.72640000000000005</v>
      </c>
      <c r="FL5" s="12">
        <v>0.72640000000000005</v>
      </c>
      <c r="FM5" s="12">
        <v>0.72640000000000005</v>
      </c>
      <c r="FN5" s="12">
        <v>0.72640000000000005</v>
      </c>
      <c r="FO5" s="12">
        <v>0.72640000000000005</v>
      </c>
      <c r="FP5" s="12">
        <v>0.72640000000000005</v>
      </c>
      <c r="FQ5" s="12">
        <v>0.72640000000000005</v>
      </c>
      <c r="FR5" s="12">
        <v>0.72640000000000005</v>
      </c>
      <c r="FS5" s="12"/>
      <c r="FT5" s="83">
        <v>2.2647600000000003</v>
      </c>
      <c r="FU5" s="83">
        <v>2.2599600000000004</v>
      </c>
      <c r="FV5" s="83">
        <v>2.2491600000000003</v>
      </c>
      <c r="FW5" s="83">
        <v>2.2647600000000003</v>
      </c>
      <c r="FX5" s="83">
        <v>2.2599600000000004</v>
      </c>
      <c r="FY5" s="83">
        <v>2.2491600000000003</v>
      </c>
      <c r="FZ5" s="83">
        <v>2.2647600000000003</v>
      </c>
      <c r="GA5" s="83">
        <v>2.2599600000000004</v>
      </c>
      <c r="GB5" s="83">
        <v>2.2491600000000003</v>
      </c>
      <c r="GC5" s="83">
        <v>2.2647600000000003</v>
      </c>
      <c r="GD5" s="83">
        <v>2.2599600000000004</v>
      </c>
      <c r="GE5" s="83">
        <v>2.2491600000000003</v>
      </c>
      <c r="GF5" s="83">
        <v>2.2647600000000003</v>
      </c>
      <c r="GG5" s="83">
        <v>2.2599600000000004</v>
      </c>
      <c r="GH5" s="83">
        <v>2.2491600000000003</v>
      </c>
      <c r="GI5" s="83">
        <v>2.2647600000000003</v>
      </c>
      <c r="GJ5" s="83">
        <v>2.2599600000000004</v>
      </c>
      <c r="GK5" s="83">
        <v>2.2491600000000003</v>
      </c>
      <c r="GL5" s="83">
        <v>2.2647600000000003</v>
      </c>
      <c r="GM5" s="83">
        <v>2.2599600000000004</v>
      </c>
      <c r="GN5" s="83">
        <v>2.2491600000000003</v>
      </c>
      <c r="GO5" s="83">
        <v>2.2647600000000003</v>
      </c>
      <c r="GP5" s="83">
        <v>2.2599600000000004</v>
      </c>
      <c r="GQ5" s="83">
        <v>2.2491600000000003</v>
      </c>
      <c r="GR5" s="83">
        <v>2.2647600000000003</v>
      </c>
      <c r="GS5" s="83">
        <v>2.2599600000000004</v>
      </c>
      <c r="GT5" s="83">
        <v>2.2491600000000003</v>
      </c>
      <c r="GU5" s="83">
        <v>2.2335600000000002</v>
      </c>
      <c r="GV5" s="83">
        <v>2.2239600000000004</v>
      </c>
      <c r="GW5" s="83">
        <v>2.2191600000000005</v>
      </c>
      <c r="GX5" s="83">
        <v>4.9689282144</v>
      </c>
      <c r="GY5" s="83">
        <v>2.2335600000000002</v>
      </c>
      <c r="GZ5" s="83">
        <v>2.2239600000000004</v>
      </c>
      <c r="HA5" s="83">
        <v>2.2191600000000005</v>
      </c>
      <c r="HB5" s="83">
        <v>4.9689282144</v>
      </c>
      <c r="HC5" s="83">
        <v>2.2335600000000002</v>
      </c>
      <c r="HD5" s="83">
        <v>2.2239600000000004</v>
      </c>
      <c r="HE5" s="83">
        <v>2.2191600000000005</v>
      </c>
      <c r="HF5" s="83">
        <v>4.9689282144</v>
      </c>
      <c r="HG5" s="83">
        <v>2.2335600000000002</v>
      </c>
      <c r="HH5" s="83">
        <v>2.2239600000000004</v>
      </c>
      <c r="HI5" s="83">
        <v>2.2191600000000005</v>
      </c>
      <c r="HJ5" s="83">
        <v>4.9689282144</v>
      </c>
      <c r="HK5" s="83">
        <v>2.2335600000000002</v>
      </c>
      <c r="HL5" s="83">
        <v>2.2239600000000004</v>
      </c>
      <c r="HM5" s="83">
        <v>2.2191600000000005</v>
      </c>
      <c r="HN5" s="83">
        <v>4.9689282144</v>
      </c>
      <c r="HO5" s="83">
        <v>2.2335600000000002</v>
      </c>
      <c r="HP5" s="83">
        <v>2.2239600000000004</v>
      </c>
      <c r="HQ5" s="83">
        <v>2.2191600000000005</v>
      </c>
      <c r="HR5" s="83">
        <v>4.9689282144</v>
      </c>
      <c r="HS5" s="83">
        <v>2.2335600000000002</v>
      </c>
      <c r="HT5" s="83">
        <v>2.2239600000000004</v>
      </c>
      <c r="HU5" s="83">
        <v>2.2191600000000005</v>
      </c>
      <c r="HV5" s="83">
        <v>4.9689282144</v>
      </c>
      <c r="HW5" s="83">
        <v>2.2335600000000002</v>
      </c>
      <c r="HX5" s="83">
        <v>2.2239600000000004</v>
      </c>
      <c r="HY5" s="83">
        <v>2.2191600000000005</v>
      </c>
      <c r="HZ5" s="83">
        <v>4.9689282144</v>
      </c>
      <c r="IA5" s="83">
        <v>2.2335600000000002</v>
      </c>
      <c r="IB5" s="83">
        <v>2.2239600000000004</v>
      </c>
      <c r="IC5" s="83">
        <v>2.2191600000000005</v>
      </c>
      <c r="ID5" s="93">
        <v>4.9689282144</v>
      </c>
      <c r="IE5" s="83"/>
      <c r="IF5" s="106">
        <v>0</v>
      </c>
      <c r="IG5" s="100">
        <v>0</v>
      </c>
      <c r="IH5" s="100">
        <v>3.0036</v>
      </c>
      <c r="II5" s="100">
        <v>3.0036</v>
      </c>
      <c r="IJ5" s="100">
        <v>3.0036</v>
      </c>
      <c r="IK5" s="140">
        <v>3.0036</v>
      </c>
      <c r="IL5" s="140">
        <v>3.0036</v>
      </c>
      <c r="IM5" s="140">
        <v>3.0036</v>
      </c>
      <c r="IN5" s="140">
        <v>3.0036</v>
      </c>
      <c r="IO5" s="399">
        <v>3.0036</v>
      </c>
      <c r="IP5" s="100">
        <v>1.1264000000000001</v>
      </c>
      <c r="IQ5" s="83">
        <v>1.1264000000000001</v>
      </c>
      <c r="IR5" s="83">
        <v>1.1264000000000001</v>
      </c>
      <c r="IS5" s="83">
        <v>1.1527999999999998</v>
      </c>
      <c r="IT5" s="83">
        <f>Beams!J32</f>
        <v>3.0083600000000001</v>
      </c>
      <c r="IU5" s="83">
        <f>Beams!K32</f>
        <v>3.0191599999999998</v>
      </c>
      <c r="IV5" s="83">
        <f>Beams!L32</f>
        <v>3.0191599999999998</v>
      </c>
      <c r="IW5" s="83">
        <f>Beams!N32</f>
        <v>3.0083600000000001</v>
      </c>
      <c r="IX5" s="83">
        <f>Beams!O32</f>
        <v>3.0251600000000005</v>
      </c>
      <c r="IY5" s="83">
        <f>Beams!P32</f>
        <v>3.02996</v>
      </c>
      <c r="IZ5" s="83">
        <f>Beams!Q32</f>
        <v>3.02996</v>
      </c>
      <c r="JA5" s="83">
        <f>Beams!R32</f>
        <v>3.02996</v>
      </c>
      <c r="JB5" s="83">
        <f>Beams!T32</f>
        <v>3.0431600000000003</v>
      </c>
      <c r="JC5" s="83">
        <f>Beams!U32</f>
        <v>3.0347600000000003</v>
      </c>
      <c r="JD5" s="83">
        <f>Beams!V32</f>
        <v>3.0347600000000003</v>
      </c>
      <c r="JE5" s="83">
        <f>Beams!W32</f>
        <v>3.0347600000000003</v>
      </c>
      <c r="JF5" s="83">
        <f>Beams!X32</f>
        <v>3.0371600000000005</v>
      </c>
      <c r="JG5" s="83">
        <f>Beams!AD32</f>
        <v>3.0371600000000005</v>
      </c>
      <c r="JH5" s="83">
        <f>Beams!AC32</f>
        <v>3.0347600000000003</v>
      </c>
      <c r="JI5" s="83">
        <f>Beams!AB32</f>
        <v>3.0347600000000003</v>
      </c>
      <c r="JJ5" s="83">
        <f>Beams!AA32</f>
        <v>3.0347600000000003</v>
      </c>
      <c r="JK5" s="83">
        <f>Beams!Z32</f>
        <v>3.0431600000000003</v>
      </c>
      <c r="JL5" s="83">
        <f>Beams!AJ32</f>
        <v>3.02996</v>
      </c>
      <c r="JM5" s="83">
        <f>Beams!AI32</f>
        <v>3.02996</v>
      </c>
      <c r="JN5" s="83">
        <f>Beams!AH32</f>
        <v>3.02996</v>
      </c>
      <c r="JO5" s="83">
        <f>Beams!AG32</f>
        <v>3.0251600000000005</v>
      </c>
      <c r="JP5" s="83">
        <f>Beams!AF32</f>
        <v>3.0083600000000001</v>
      </c>
      <c r="JQ5" s="83">
        <f>Beams!AN32</f>
        <v>3.0191600000000003</v>
      </c>
      <c r="JR5" s="83">
        <f>Beams!AM32</f>
        <v>3.0191600000000003</v>
      </c>
      <c r="JS5" s="93">
        <f>Beams!AL32</f>
        <v>3.0083600000000001</v>
      </c>
      <c r="JT5" s="12"/>
      <c r="JU5" s="43">
        <f>Beams!B24</f>
        <v>2.2335600000000002</v>
      </c>
      <c r="JV5" s="26">
        <f>Beams!C24</f>
        <v>2.2335600000000002</v>
      </c>
      <c r="JW5" s="44">
        <f>Beams!D24</f>
        <v>2.2335600000000002</v>
      </c>
    </row>
    <row r="6" spans="1:283">
      <c r="A6" s="19" t="s">
        <v>186</v>
      </c>
      <c r="B6" s="35">
        <v>12.5</v>
      </c>
      <c r="C6" s="12">
        <v>12.5</v>
      </c>
      <c r="D6" s="12">
        <v>12.5</v>
      </c>
      <c r="E6" s="12">
        <v>12.5</v>
      </c>
      <c r="F6" s="12">
        <v>12.5</v>
      </c>
      <c r="G6" s="12">
        <v>12.5</v>
      </c>
      <c r="H6" s="12">
        <v>12.5</v>
      </c>
      <c r="I6" s="12">
        <v>12.5</v>
      </c>
      <c r="J6" s="100">
        <v>12.5</v>
      </c>
      <c r="K6" s="13">
        <v>25</v>
      </c>
      <c r="L6" s="13">
        <v>25</v>
      </c>
      <c r="M6" s="57">
        <v>15</v>
      </c>
      <c r="N6" s="83">
        <v>25</v>
      </c>
      <c r="O6" s="83">
        <v>25</v>
      </c>
      <c r="P6" s="83">
        <v>25</v>
      </c>
      <c r="Q6" s="83">
        <v>25</v>
      </c>
      <c r="R6" s="83">
        <v>25</v>
      </c>
      <c r="S6" s="83">
        <v>25</v>
      </c>
      <c r="T6" s="13">
        <f>16.5/2</f>
        <v>8.25</v>
      </c>
      <c r="U6" s="13">
        <f t="shared" ref="U6:W6" si="0">16.5/2</f>
        <v>8.25</v>
      </c>
      <c r="V6" s="13">
        <f t="shared" si="0"/>
        <v>8.25</v>
      </c>
      <c r="W6" s="13">
        <f t="shared" si="0"/>
        <v>8.25</v>
      </c>
      <c r="X6" s="13">
        <v>16.5</v>
      </c>
      <c r="Y6" s="13">
        <v>16.5</v>
      </c>
      <c r="Z6" s="13">
        <v>16.5</v>
      </c>
      <c r="AA6" s="13">
        <f>13.5/2</f>
        <v>6.75</v>
      </c>
      <c r="AB6" s="13">
        <f>8.25+6.75</f>
        <v>15</v>
      </c>
      <c r="AC6" s="13">
        <v>12.5</v>
      </c>
      <c r="AD6" s="57">
        <v>12.5</v>
      </c>
      <c r="AE6" s="57">
        <v>12.5</v>
      </c>
      <c r="AF6" s="57">
        <v>12.5</v>
      </c>
      <c r="AG6" s="57">
        <v>12.5</v>
      </c>
      <c r="AH6" s="62">
        <v>12.5</v>
      </c>
      <c r="AI6" s="13"/>
      <c r="AJ6" s="35">
        <v>12.5</v>
      </c>
      <c r="AK6" s="12">
        <v>12.5</v>
      </c>
      <c r="AL6" s="100">
        <v>12.5</v>
      </c>
      <c r="AM6" s="83">
        <v>25</v>
      </c>
      <c r="AN6" s="83">
        <v>12.5</v>
      </c>
      <c r="AO6" s="83">
        <v>15</v>
      </c>
      <c r="AP6" s="83">
        <v>25</v>
      </c>
      <c r="AQ6" s="83">
        <v>25</v>
      </c>
      <c r="AR6" s="83">
        <v>25</v>
      </c>
      <c r="AS6" s="83">
        <v>25</v>
      </c>
      <c r="AT6" s="83">
        <v>25</v>
      </c>
      <c r="AU6" s="83">
        <v>25</v>
      </c>
      <c r="AV6" s="83">
        <f t="shared" ref="AV6:AY6" si="1">16.5/2</f>
        <v>8.25</v>
      </c>
      <c r="AW6" s="83">
        <f t="shared" si="1"/>
        <v>8.25</v>
      </c>
      <c r="AX6" s="83">
        <f t="shared" si="1"/>
        <v>8.25</v>
      </c>
      <c r="AY6" s="83">
        <f t="shared" si="1"/>
        <v>8.25</v>
      </c>
      <c r="AZ6" s="83">
        <f>8.25+6.75</f>
        <v>15</v>
      </c>
      <c r="BA6" s="83">
        <v>16.5</v>
      </c>
      <c r="BB6" s="83">
        <v>16.5</v>
      </c>
      <c r="BC6" s="83">
        <v>16.5</v>
      </c>
      <c r="BD6" s="83">
        <v>29.9115</v>
      </c>
      <c r="BE6" s="83">
        <v>26.494800000000001</v>
      </c>
      <c r="BF6" s="83">
        <v>23.072900000000001</v>
      </c>
      <c r="BG6" s="83">
        <v>29.9115</v>
      </c>
      <c r="BH6" s="83">
        <v>26.494800000000001</v>
      </c>
      <c r="BI6" s="83">
        <v>23.072900000000001</v>
      </c>
      <c r="BJ6" s="83">
        <v>29.9115</v>
      </c>
      <c r="BK6" s="83">
        <v>26.494800000000001</v>
      </c>
      <c r="BL6" s="83">
        <v>23.072900000000001</v>
      </c>
      <c r="BM6" s="83">
        <v>29.9115</v>
      </c>
      <c r="BN6" s="83">
        <v>26.494800000000001</v>
      </c>
      <c r="BO6" s="83">
        <v>23.072900000000001</v>
      </c>
      <c r="BP6" s="83">
        <v>29.9115</v>
      </c>
      <c r="BQ6" s="83">
        <v>26.494800000000001</v>
      </c>
      <c r="BR6" s="83">
        <v>23.072900000000001</v>
      </c>
      <c r="BS6" s="83">
        <v>29.9115</v>
      </c>
      <c r="BT6" s="83">
        <v>26.494800000000001</v>
      </c>
      <c r="BU6" s="83">
        <v>23.072900000000001</v>
      </c>
      <c r="BV6" s="83">
        <v>29.9115</v>
      </c>
      <c r="BW6" s="83">
        <v>26.494800000000001</v>
      </c>
      <c r="BX6" s="83">
        <v>23.072900000000001</v>
      </c>
      <c r="BY6" s="83">
        <v>29.9115</v>
      </c>
      <c r="BZ6" s="83">
        <v>26.494800000000001</v>
      </c>
      <c r="CA6" s="83">
        <v>23.072900000000001</v>
      </c>
      <c r="CB6" s="83">
        <v>29.9115</v>
      </c>
      <c r="CC6" s="83">
        <v>26.494800000000001</v>
      </c>
      <c r="CD6" s="83">
        <v>23.072900000000001</v>
      </c>
      <c r="CE6" s="12">
        <v>16.453099999999999</v>
      </c>
      <c r="CF6" s="12">
        <v>12.8125</v>
      </c>
      <c r="CG6" s="12">
        <v>9.1719000000000008</v>
      </c>
      <c r="CH6" s="12">
        <v>5.53125</v>
      </c>
      <c r="CI6" s="12">
        <v>16.453099999999999</v>
      </c>
      <c r="CJ6" s="12">
        <v>12.8125</v>
      </c>
      <c r="CK6" s="12">
        <v>9.1719000000000008</v>
      </c>
      <c r="CL6" s="12">
        <v>5.53125</v>
      </c>
      <c r="CM6" s="12">
        <v>16.453099999999999</v>
      </c>
      <c r="CN6" s="12">
        <v>12.8125</v>
      </c>
      <c r="CO6" s="12">
        <v>9.1719000000000008</v>
      </c>
      <c r="CP6" s="12">
        <v>5.53125</v>
      </c>
      <c r="CQ6" s="12">
        <v>16.453099999999999</v>
      </c>
      <c r="CR6" s="12">
        <v>12.8125</v>
      </c>
      <c r="CS6" s="12">
        <v>9.1719000000000008</v>
      </c>
      <c r="CT6" s="12">
        <v>5.53125</v>
      </c>
      <c r="CU6" s="12">
        <v>16.453099999999999</v>
      </c>
      <c r="CV6" s="12">
        <v>12.8125</v>
      </c>
      <c r="CW6" s="12">
        <v>9.1719000000000008</v>
      </c>
      <c r="CX6" s="12">
        <v>5.53125</v>
      </c>
      <c r="CY6" s="12">
        <v>16.453099999999999</v>
      </c>
      <c r="CZ6" s="12">
        <v>12.8125</v>
      </c>
      <c r="DA6" s="12">
        <v>9.1719000000000008</v>
      </c>
      <c r="DB6" s="12">
        <v>5.53125</v>
      </c>
      <c r="DC6" s="12">
        <v>16.453099999999999</v>
      </c>
      <c r="DD6" s="12">
        <v>12.8125</v>
      </c>
      <c r="DE6" s="12">
        <v>9.1719000000000008</v>
      </c>
      <c r="DF6" s="12">
        <v>5.53125</v>
      </c>
      <c r="DG6" s="12">
        <v>16.453099999999999</v>
      </c>
      <c r="DH6" s="12">
        <v>12.8125</v>
      </c>
      <c r="DI6" s="12">
        <v>9.1719000000000008</v>
      </c>
      <c r="DJ6" s="12">
        <v>5.53125</v>
      </c>
      <c r="DK6" s="12">
        <v>16.453099999999999</v>
      </c>
      <c r="DL6" s="12">
        <v>12.8125</v>
      </c>
      <c r="DM6" s="12">
        <v>9.1719000000000008</v>
      </c>
      <c r="DN6" s="36">
        <v>5.53125</v>
      </c>
      <c r="DO6" s="83"/>
      <c r="DP6" s="106">
        <v>12.5</v>
      </c>
      <c r="DQ6" s="100">
        <v>12.5</v>
      </c>
      <c r="DR6" s="100">
        <v>21</v>
      </c>
      <c r="DS6" s="100">
        <v>21</v>
      </c>
      <c r="DT6" s="100">
        <v>21</v>
      </c>
      <c r="DU6" s="131">
        <v>8.5</v>
      </c>
      <c r="DV6" s="131">
        <v>8.5</v>
      </c>
      <c r="DW6" s="131">
        <v>8.5</v>
      </c>
      <c r="DX6" s="131">
        <v>8.5</v>
      </c>
      <c r="DY6" s="131">
        <v>8.5</v>
      </c>
      <c r="DZ6" s="131">
        <v>8.5</v>
      </c>
      <c r="EA6" s="100">
        <v>12.5</v>
      </c>
      <c r="EB6" s="83">
        <v>25</v>
      </c>
      <c r="EC6" s="83">
        <v>25</v>
      </c>
      <c r="ED6" s="83">
        <v>15</v>
      </c>
      <c r="EE6" s="83">
        <v>25</v>
      </c>
      <c r="EF6" s="83">
        <v>25</v>
      </c>
      <c r="EG6" s="83">
        <v>25</v>
      </c>
      <c r="EH6" s="83">
        <v>25</v>
      </c>
      <c r="EI6" s="83">
        <v>25</v>
      </c>
      <c r="EJ6" s="83">
        <v>25</v>
      </c>
      <c r="EK6" s="83">
        <f t="shared" ref="EK6:EN6" si="2">16.5/2</f>
        <v>8.25</v>
      </c>
      <c r="EL6" s="83">
        <f t="shared" si="2"/>
        <v>8.25</v>
      </c>
      <c r="EM6" s="83">
        <f t="shared" si="2"/>
        <v>8.25</v>
      </c>
      <c r="EN6" s="83">
        <f t="shared" si="2"/>
        <v>8.25</v>
      </c>
      <c r="EO6" s="83">
        <f>8.25+6.75</f>
        <v>15</v>
      </c>
      <c r="EP6" s="83">
        <v>16.5</v>
      </c>
      <c r="EQ6" s="83">
        <v>16.5</v>
      </c>
      <c r="ER6" s="83">
        <v>16.5</v>
      </c>
      <c r="ES6" s="83">
        <f>(18.193/2)+(17/2)</f>
        <v>17.596499999999999</v>
      </c>
      <c r="ET6" s="83">
        <f>(19.375/2)+(17/2)</f>
        <v>18.1875</v>
      </c>
      <c r="EU6" s="83">
        <f>(20.552/2)+(17/2)</f>
        <v>18.776</v>
      </c>
      <c r="EV6" s="83">
        <f>(22.484/2)+(17/2)</f>
        <v>19.742000000000001</v>
      </c>
      <c r="EW6" s="83">
        <f>(23.229/2)+(17/2)</f>
        <v>20.1145</v>
      </c>
      <c r="EX6" s="83">
        <f>(23.979/2)+(17/2)</f>
        <v>20.4895</v>
      </c>
      <c r="EY6" s="83">
        <f>(24.729/2)+(17/2)</f>
        <v>20.8645</v>
      </c>
      <c r="EZ6" s="83">
        <f>(25.474/2)+(17/2)</f>
        <v>21.237000000000002</v>
      </c>
      <c r="FA6" s="84">
        <f>(26.469/2)+(17/2)</f>
        <v>21.734500000000001</v>
      </c>
      <c r="FB6" s="84">
        <f>(26.714/2)+(17/2)</f>
        <v>21.856999999999999</v>
      </c>
      <c r="FC6" s="83">
        <f>(26.969/2)+(17/2)</f>
        <v>21.984500000000001</v>
      </c>
      <c r="FD6" s="84">
        <f>(27.208/2)+(17/2)</f>
        <v>22.103999999999999</v>
      </c>
      <c r="FE6" s="84">
        <f>(27.458/2)+(17/2)</f>
        <v>22.228999999999999</v>
      </c>
      <c r="FF6" s="84">
        <f>(27.458/2)+(17/2)</f>
        <v>22.228999999999999</v>
      </c>
      <c r="FG6" s="84">
        <f>(27.208/2)+(17/2)</f>
        <v>22.103999999999999</v>
      </c>
      <c r="FH6" s="83">
        <f>(26.969/2)+(17/2)</f>
        <v>21.984500000000001</v>
      </c>
      <c r="FI6" s="84">
        <f>(26.714/2)+(17/2)</f>
        <v>21.856999999999999</v>
      </c>
      <c r="FJ6" s="84">
        <f>(26.469/2)+(17/2)</f>
        <v>21.734500000000001</v>
      </c>
      <c r="FK6" s="84">
        <f>(25.474/2)+(17/2)</f>
        <v>21.237000000000002</v>
      </c>
      <c r="FL6" s="84">
        <f>(24.729/2)+(17/2)</f>
        <v>20.8645</v>
      </c>
      <c r="FM6" s="83">
        <f>(23.979/2)+(17/2)</f>
        <v>20.4895</v>
      </c>
      <c r="FN6" s="84">
        <f>(23.229/2)+(17/2)</f>
        <v>20.1145</v>
      </c>
      <c r="FO6" s="84">
        <f>(22.484/2)+(17/2)</f>
        <v>19.742000000000001</v>
      </c>
      <c r="FP6" s="84">
        <f>(20.552/2)+(17/2)</f>
        <v>18.776</v>
      </c>
      <c r="FQ6" s="83">
        <f>(19.375/2)+(17/2)</f>
        <v>18.1875</v>
      </c>
      <c r="FR6" s="84">
        <f>(18.193/2)+(17/2)</f>
        <v>17.596499999999999</v>
      </c>
      <c r="FS6" s="84"/>
      <c r="FT6" s="83">
        <v>29.9115</v>
      </c>
      <c r="FU6" s="83">
        <v>26.494800000000001</v>
      </c>
      <c r="FV6" s="83">
        <v>23.072900000000001</v>
      </c>
      <c r="FW6" s="83">
        <v>29.9115</v>
      </c>
      <c r="FX6" s="83">
        <v>26.494800000000001</v>
      </c>
      <c r="FY6" s="83">
        <v>23.072900000000001</v>
      </c>
      <c r="FZ6" s="83">
        <v>29.9115</v>
      </c>
      <c r="GA6" s="83">
        <v>26.494800000000001</v>
      </c>
      <c r="GB6" s="83">
        <v>23.072900000000001</v>
      </c>
      <c r="GC6" s="83">
        <v>29.9115</v>
      </c>
      <c r="GD6" s="83">
        <v>26.494800000000001</v>
      </c>
      <c r="GE6" s="83">
        <v>23.072900000000001</v>
      </c>
      <c r="GF6" s="83">
        <v>29.9115</v>
      </c>
      <c r="GG6" s="83">
        <v>26.494800000000001</v>
      </c>
      <c r="GH6" s="83">
        <v>23.072900000000001</v>
      </c>
      <c r="GI6" s="83">
        <v>29.9115</v>
      </c>
      <c r="GJ6" s="83">
        <v>26.494800000000001</v>
      </c>
      <c r="GK6" s="83">
        <v>23.072900000000001</v>
      </c>
      <c r="GL6" s="83">
        <v>29.9115</v>
      </c>
      <c r="GM6" s="83">
        <v>26.494800000000001</v>
      </c>
      <c r="GN6" s="83">
        <v>23.072900000000001</v>
      </c>
      <c r="GO6" s="83">
        <v>29.9115</v>
      </c>
      <c r="GP6" s="83">
        <v>26.494800000000001</v>
      </c>
      <c r="GQ6" s="83">
        <v>23.072900000000001</v>
      </c>
      <c r="GR6" s="83">
        <v>29.9115</v>
      </c>
      <c r="GS6" s="83">
        <v>26.494800000000001</v>
      </c>
      <c r="GT6" s="83">
        <v>23.072900000000001</v>
      </c>
      <c r="GU6" s="12">
        <v>16.453099999999999</v>
      </c>
      <c r="GV6" s="12">
        <v>12.8125</v>
      </c>
      <c r="GW6" s="12">
        <v>9.1719000000000008</v>
      </c>
      <c r="GX6" s="12">
        <v>5.53125</v>
      </c>
      <c r="GY6" s="12">
        <v>16.453099999999999</v>
      </c>
      <c r="GZ6" s="12">
        <v>12.8125</v>
      </c>
      <c r="HA6" s="12">
        <v>9.1719000000000008</v>
      </c>
      <c r="HB6" s="12">
        <v>5.53125</v>
      </c>
      <c r="HC6" s="12">
        <v>16.453099999999999</v>
      </c>
      <c r="HD6" s="12">
        <v>12.8125</v>
      </c>
      <c r="HE6" s="12">
        <v>9.1719000000000008</v>
      </c>
      <c r="HF6" s="12">
        <v>5.53125</v>
      </c>
      <c r="HG6" s="12">
        <v>16.453099999999999</v>
      </c>
      <c r="HH6" s="12">
        <v>12.8125</v>
      </c>
      <c r="HI6" s="12">
        <v>9.1719000000000008</v>
      </c>
      <c r="HJ6" s="12">
        <v>5.53125</v>
      </c>
      <c r="HK6" s="12">
        <v>16.453099999999999</v>
      </c>
      <c r="HL6" s="12">
        <v>12.8125</v>
      </c>
      <c r="HM6" s="12">
        <v>9.1719000000000008</v>
      </c>
      <c r="HN6" s="12">
        <v>5.53125</v>
      </c>
      <c r="HO6" s="12">
        <v>16.453099999999999</v>
      </c>
      <c r="HP6" s="12">
        <v>12.8125</v>
      </c>
      <c r="HQ6" s="12">
        <v>9.1719000000000008</v>
      </c>
      <c r="HR6" s="12">
        <v>5.53125</v>
      </c>
      <c r="HS6" s="12">
        <v>16.453099999999999</v>
      </c>
      <c r="HT6" s="12">
        <v>12.8125</v>
      </c>
      <c r="HU6" s="12">
        <v>9.1719000000000008</v>
      </c>
      <c r="HV6" s="12">
        <v>5.53125</v>
      </c>
      <c r="HW6" s="12">
        <v>16.453099999999999</v>
      </c>
      <c r="HX6" s="12">
        <v>12.8125</v>
      </c>
      <c r="HY6" s="12">
        <v>9.1719000000000008</v>
      </c>
      <c r="HZ6" s="12">
        <v>5.53125</v>
      </c>
      <c r="IA6" s="12">
        <v>16.453099999999999</v>
      </c>
      <c r="IB6" s="12">
        <v>12.8125</v>
      </c>
      <c r="IC6" s="12">
        <v>9.1719000000000008</v>
      </c>
      <c r="ID6" s="36">
        <v>5.53125</v>
      </c>
      <c r="IE6" s="12"/>
      <c r="IF6" s="106">
        <v>8.5</v>
      </c>
      <c r="IG6" s="100">
        <v>8.5</v>
      </c>
      <c r="IH6" s="100">
        <v>8.5</v>
      </c>
      <c r="II6" s="100">
        <v>8.5</v>
      </c>
      <c r="IJ6" s="100">
        <v>8.5</v>
      </c>
      <c r="IK6" s="131">
        <v>8.5</v>
      </c>
      <c r="IL6" s="131">
        <v>8.5</v>
      </c>
      <c r="IM6" s="131">
        <v>8.5</v>
      </c>
      <c r="IN6" s="131">
        <v>8.5</v>
      </c>
      <c r="IO6" s="131">
        <v>8.5</v>
      </c>
      <c r="IP6" s="100">
        <v>12.5</v>
      </c>
      <c r="IQ6" s="83">
        <v>25</v>
      </c>
      <c r="IR6" s="83">
        <v>25</v>
      </c>
      <c r="IS6" s="83">
        <v>15</v>
      </c>
      <c r="IT6" s="83">
        <f>(18.193/2)+(17/2)</f>
        <v>17.596499999999999</v>
      </c>
      <c r="IU6" s="83">
        <f>(19.375/2)+(17/2)</f>
        <v>18.1875</v>
      </c>
      <c r="IV6" s="83">
        <f>(20.552/2)+(17/2)</f>
        <v>18.776</v>
      </c>
      <c r="IW6" s="83">
        <f>(22.484/2)+(17/2)</f>
        <v>19.742000000000001</v>
      </c>
      <c r="IX6" s="83">
        <f>(23.229/2)+(17/2)</f>
        <v>20.1145</v>
      </c>
      <c r="IY6" s="83">
        <f>(23.979/2)+(17/2)</f>
        <v>20.4895</v>
      </c>
      <c r="IZ6" s="83">
        <f>(24.729/2)+(17/2)</f>
        <v>20.8645</v>
      </c>
      <c r="JA6" s="83">
        <f>(25.474/2)+(17/2)</f>
        <v>21.237000000000002</v>
      </c>
      <c r="JB6" s="83">
        <f>(26.469/2)+(17/2)</f>
        <v>21.734500000000001</v>
      </c>
      <c r="JC6" s="83">
        <f>(26.714/2)+(17/2)</f>
        <v>21.856999999999999</v>
      </c>
      <c r="JD6" s="83">
        <f>(26.969/2)+(17/2)</f>
        <v>21.984500000000001</v>
      </c>
      <c r="JE6" s="83">
        <f>(27.208/2)+(17/2)</f>
        <v>22.103999999999999</v>
      </c>
      <c r="JF6" s="83">
        <f>(27.458/2)+(17/2)</f>
        <v>22.228999999999999</v>
      </c>
      <c r="JG6" s="83">
        <f>(27.458/2)+(17/2)</f>
        <v>22.228999999999999</v>
      </c>
      <c r="JH6" s="83">
        <f>(27.208/2)+(17/2)</f>
        <v>22.103999999999999</v>
      </c>
      <c r="JI6" s="83">
        <f>(26.969/2)+(17/2)</f>
        <v>21.984500000000001</v>
      </c>
      <c r="JJ6" s="83">
        <f>(26.714/2)+(17/2)</f>
        <v>21.856999999999999</v>
      </c>
      <c r="JK6" s="83">
        <f>(26.469/2)+(17/2)</f>
        <v>21.734500000000001</v>
      </c>
      <c r="JL6" s="83">
        <f>(25.474/2)+(17/2)</f>
        <v>21.237000000000002</v>
      </c>
      <c r="JM6" s="83">
        <f>(24.729/2)+(17/2)</f>
        <v>20.8645</v>
      </c>
      <c r="JN6" s="83">
        <f>(23.979/2)+(17/2)</f>
        <v>20.4895</v>
      </c>
      <c r="JO6" s="83">
        <f>(23.229/2)+(17/2)</f>
        <v>20.1145</v>
      </c>
      <c r="JP6" s="83">
        <f>(22.484/2)+(17/2)</f>
        <v>19.742000000000001</v>
      </c>
      <c r="JQ6" s="83">
        <f>(20.552/2)+(17/2)</f>
        <v>18.776</v>
      </c>
      <c r="JR6" s="83">
        <f>(19.375/2)+(17/2)</f>
        <v>18.1875</v>
      </c>
      <c r="JS6" s="93">
        <f>(18.193/2)+(17/2)</f>
        <v>17.596499999999999</v>
      </c>
      <c r="JT6" s="12"/>
      <c r="JU6" s="35">
        <v>25</v>
      </c>
      <c r="JV6" s="12">
        <v>25</v>
      </c>
      <c r="JW6" s="36">
        <v>25</v>
      </c>
    </row>
    <row r="7" spans="1:283">
      <c r="A7" s="19" t="s">
        <v>187</v>
      </c>
      <c r="B7" s="35">
        <f t="shared" ref="B7" si="3">B5*B6</f>
        <v>14.08</v>
      </c>
      <c r="C7" s="12">
        <f t="shared" ref="C7:I7" si="4">C5*C6</f>
        <v>14.08</v>
      </c>
      <c r="D7" s="12">
        <f t="shared" si="4"/>
        <v>14.08</v>
      </c>
      <c r="E7" s="12">
        <f t="shared" si="4"/>
        <v>14.08</v>
      </c>
      <c r="F7" s="12">
        <f t="shared" si="4"/>
        <v>14.08</v>
      </c>
      <c r="G7" s="12">
        <f t="shared" si="4"/>
        <v>14.08</v>
      </c>
      <c r="H7" s="12">
        <f t="shared" si="4"/>
        <v>14.08</v>
      </c>
      <c r="I7" s="12">
        <f t="shared" si="4"/>
        <v>14.08</v>
      </c>
      <c r="J7" s="100">
        <f t="shared" ref="J7:AC7" si="5">J5*J6</f>
        <v>14.08</v>
      </c>
      <c r="K7" s="13">
        <f t="shared" si="5"/>
        <v>28.16</v>
      </c>
      <c r="L7" s="13">
        <f t="shared" ref="L7:S7" si="6">L5*L6</f>
        <v>28.16</v>
      </c>
      <c r="M7" s="57">
        <f t="shared" si="6"/>
        <v>17.291999999999998</v>
      </c>
      <c r="N7" s="83">
        <f t="shared" si="6"/>
        <v>28.16</v>
      </c>
      <c r="O7" s="83">
        <f t="shared" si="6"/>
        <v>28.16</v>
      </c>
      <c r="P7" s="83">
        <f t="shared" si="6"/>
        <v>28.16</v>
      </c>
      <c r="Q7" s="83">
        <f t="shared" si="6"/>
        <v>28.16</v>
      </c>
      <c r="R7" s="83">
        <f t="shared" si="6"/>
        <v>28.16</v>
      </c>
      <c r="S7" s="83">
        <f t="shared" si="6"/>
        <v>28.16</v>
      </c>
      <c r="T7" s="13">
        <f t="shared" si="5"/>
        <v>9.2927999999999997</v>
      </c>
      <c r="U7" s="13">
        <f t="shared" ref="U7:W7" si="7">U5*U6</f>
        <v>9.2927999999999997</v>
      </c>
      <c r="V7" s="13">
        <f t="shared" si="7"/>
        <v>9.2927999999999997</v>
      </c>
      <c r="W7" s="13">
        <f t="shared" si="7"/>
        <v>9.2927999999999997</v>
      </c>
      <c r="X7" s="13">
        <f t="shared" si="5"/>
        <v>18.585599999999999</v>
      </c>
      <c r="Y7" s="13">
        <f t="shared" ref="Y7:Z7" si="8">Y5*Y6</f>
        <v>18.585599999999999</v>
      </c>
      <c r="Z7" s="13">
        <f t="shared" si="8"/>
        <v>18.585599999999999</v>
      </c>
      <c r="AA7" s="13">
        <f t="shared" si="5"/>
        <v>7.6032000000000002</v>
      </c>
      <c r="AB7" s="13">
        <f t="shared" si="5"/>
        <v>16.896000000000001</v>
      </c>
      <c r="AC7" s="13">
        <f t="shared" si="5"/>
        <v>14.08</v>
      </c>
      <c r="AD7" s="57">
        <f t="shared" ref="AD7:AH7" si="9">AD5*AD6</f>
        <v>14.08</v>
      </c>
      <c r="AE7" s="57">
        <f t="shared" si="9"/>
        <v>14.08</v>
      </c>
      <c r="AF7" s="57">
        <f t="shared" si="9"/>
        <v>14.08</v>
      </c>
      <c r="AG7" s="57">
        <f t="shared" si="9"/>
        <v>14.08</v>
      </c>
      <c r="AH7" s="62">
        <f t="shared" si="9"/>
        <v>14.08</v>
      </c>
      <c r="AI7" s="13"/>
      <c r="AJ7" s="35">
        <f t="shared" ref="AJ7" si="10">AJ5*AJ6</f>
        <v>14.08</v>
      </c>
      <c r="AK7" s="12">
        <f t="shared" ref="AK7" si="11">AK5*AK6</f>
        <v>14.08</v>
      </c>
      <c r="AL7" s="100">
        <f t="shared" ref="AL7" si="12">AL5*AL6</f>
        <v>14.08</v>
      </c>
      <c r="AM7" s="83">
        <f t="shared" ref="AM7:AO7" si="13">AM5*AM6</f>
        <v>28.16</v>
      </c>
      <c r="AN7" s="83">
        <f t="shared" si="13"/>
        <v>14.08</v>
      </c>
      <c r="AO7" s="83">
        <f t="shared" si="13"/>
        <v>17.291999999999998</v>
      </c>
      <c r="AP7" s="83">
        <f t="shared" ref="AP7:AZ7" si="14">AP5*AP6</f>
        <v>28.16</v>
      </c>
      <c r="AQ7" s="83">
        <f t="shared" si="14"/>
        <v>28.16</v>
      </c>
      <c r="AR7" s="83">
        <f t="shared" si="14"/>
        <v>28.16</v>
      </c>
      <c r="AS7" s="83">
        <f t="shared" si="14"/>
        <v>28.16</v>
      </c>
      <c r="AT7" s="83">
        <f t="shared" si="14"/>
        <v>28.16</v>
      </c>
      <c r="AU7" s="83">
        <f t="shared" si="14"/>
        <v>28.16</v>
      </c>
      <c r="AV7" s="83">
        <f t="shared" si="14"/>
        <v>9.2927999999999997</v>
      </c>
      <c r="AW7" s="83">
        <f t="shared" si="14"/>
        <v>9.2927999999999997</v>
      </c>
      <c r="AX7" s="83">
        <f t="shared" si="14"/>
        <v>9.2927999999999997</v>
      </c>
      <c r="AY7" s="83">
        <f t="shared" si="14"/>
        <v>9.2927999999999997</v>
      </c>
      <c r="AZ7" s="83">
        <f t="shared" si="14"/>
        <v>16.896000000000001</v>
      </c>
      <c r="BA7" s="83">
        <f t="shared" ref="BA7:ER7" si="15">BA5*BA6</f>
        <v>18.585599999999999</v>
      </c>
      <c r="BB7" s="83">
        <f t="shared" si="15"/>
        <v>18.585599999999999</v>
      </c>
      <c r="BC7" s="83">
        <f t="shared" si="15"/>
        <v>18.585599999999999</v>
      </c>
      <c r="BD7" s="83">
        <f t="shared" si="15"/>
        <v>33.584632200000001</v>
      </c>
      <c r="BE7" s="83">
        <f t="shared" si="15"/>
        <v>29.748361440000004</v>
      </c>
      <c r="BF7" s="83">
        <f t="shared" si="15"/>
        <v>25.906252120000001</v>
      </c>
      <c r="BG7" s="83">
        <f t="shared" ref="BG7:CD7" si="16">BG5*BG6</f>
        <v>33.584632200000001</v>
      </c>
      <c r="BH7" s="83">
        <f t="shared" si="16"/>
        <v>29.748361440000004</v>
      </c>
      <c r="BI7" s="83">
        <f t="shared" si="16"/>
        <v>25.906252120000001</v>
      </c>
      <c r="BJ7" s="83">
        <f t="shared" si="16"/>
        <v>33.584632200000001</v>
      </c>
      <c r="BK7" s="83">
        <f t="shared" si="16"/>
        <v>29.748361440000004</v>
      </c>
      <c r="BL7" s="83">
        <f t="shared" si="16"/>
        <v>25.906252120000001</v>
      </c>
      <c r="BM7" s="83">
        <f t="shared" si="16"/>
        <v>33.584632200000001</v>
      </c>
      <c r="BN7" s="83">
        <f t="shared" si="16"/>
        <v>29.748361440000004</v>
      </c>
      <c r="BO7" s="83">
        <f t="shared" si="16"/>
        <v>25.906252120000001</v>
      </c>
      <c r="BP7" s="83">
        <f t="shared" si="16"/>
        <v>33.584632200000001</v>
      </c>
      <c r="BQ7" s="83">
        <f t="shared" si="16"/>
        <v>29.748361440000004</v>
      </c>
      <c r="BR7" s="83">
        <f t="shared" si="16"/>
        <v>25.906252120000001</v>
      </c>
      <c r="BS7" s="83">
        <f t="shared" si="16"/>
        <v>33.584632200000001</v>
      </c>
      <c r="BT7" s="83">
        <f t="shared" si="16"/>
        <v>29.748361440000004</v>
      </c>
      <c r="BU7" s="83">
        <f t="shared" si="16"/>
        <v>25.906252120000001</v>
      </c>
      <c r="BV7" s="83">
        <f t="shared" si="16"/>
        <v>33.584632200000001</v>
      </c>
      <c r="BW7" s="83">
        <f t="shared" si="16"/>
        <v>29.748361440000004</v>
      </c>
      <c r="BX7" s="83">
        <f t="shared" si="16"/>
        <v>25.906252120000001</v>
      </c>
      <c r="BY7" s="83">
        <f t="shared" si="16"/>
        <v>33.584632200000001</v>
      </c>
      <c r="BZ7" s="83">
        <f t="shared" si="16"/>
        <v>29.748361440000004</v>
      </c>
      <c r="CA7" s="83">
        <f t="shared" si="16"/>
        <v>25.906252120000001</v>
      </c>
      <c r="CB7" s="83">
        <f t="shared" si="16"/>
        <v>33.584632200000001</v>
      </c>
      <c r="CC7" s="83">
        <f t="shared" si="16"/>
        <v>29.748361440000004</v>
      </c>
      <c r="CD7" s="83">
        <f t="shared" si="16"/>
        <v>25.906252120000001</v>
      </c>
      <c r="CE7" s="83">
        <f t="shared" ref="CE7:CH7" si="17">CE5*CE6</f>
        <v>22.234719340000002</v>
      </c>
      <c r="CF7" s="83">
        <f t="shared" si="17"/>
        <v>17.191812500000001</v>
      </c>
      <c r="CG7" s="83">
        <f t="shared" si="17"/>
        <v>12.262830300000001</v>
      </c>
      <c r="CH7" s="83">
        <f t="shared" si="17"/>
        <v>16.525925812500002</v>
      </c>
      <c r="CI7" s="83">
        <f t="shared" ref="CI7:DN7" si="18">CI5*CI6</f>
        <v>22.234719340000002</v>
      </c>
      <c r="CJ7" s="83">
        <f t="shared" si="18"/>
        <v>17.191812500000001</v>
      </c>
      <c r="CK7" s="83">
        <f t="shared" si="18"/>
        <v>12.262830300000001</v>
      </c>
      <c r="CL7" s="83">
        <f t="shared" si="18"/>
        <v>16.525925812500002</v>
      </c>
      <c r="CM7" s="83">
        <f t="shared" si="18"/>
        <v>22.234719340000002</v>
      </c>
      <c r="CN7" s="83">
        <f t="shared" si="18"/>
        <v>17.191812500000001</v>
      </c>
      <c r="CO7" s="83">
        <f t="shared" si="18"/>
        <v>12.262830300000001</v>
      </c>
      <c r="CP7" s="83">
        <f t="shared" si="18"/>
        <v>16.525925812500002</v>
      </c>
      <c r="CQ7" s="83">
        <f t="shared" si="18"/>
        <v>22.234719340000002</v>
      </c>
      <c r="CR7" s="83">
        <f t="shared" si="18"/>
        <v>17.191812500000001</v>
      </c>
      <c r="CS7" s="83">
        <f t="shared" si="18"/>
        <v>12.262830300000001</v>
      </c>
      <c r="CT7" s="83">
        <f t="shared" si="18"/>
        <v>16.525925812500002</v>
      </c>
      <c r="CU7" s="83">
        <f t="shared" si="18"/>
        <v>22.234719340000002</v>
      </c>
      <c r="CV7" s="83">
        <f t="shared" si="18"/>
        <v>17.191812500000001</v>
      </c>
      <c r="CW7" s="83">
        <f t="shared" si="18"/>
        <v>12.262830300000001</v>
      </c>
      <c r="CX7" s="83">
        <f t="shared" si="18"/>
        <v>16.525925812500002</v>
      </c>
      <c r="CY7" s="83">
        <f t="shared" si="18"/>
        <v>22.234719340000002</v>
      </c>
      <c r="CZ7" s="83">
        <f t="shared" si="18"/>
        <v>17.191812500000001</v>
      </c>
      <c r="DA7" s="83">
        <f t="shared" si="18"/>
        <v>12.262830300000001</v>
      </c>
      <c r="DB7" s="83">
        <f t="shared" si="18"/>
        <v>16.525925812500002</v>
      </c>
      <c r="DC7" s="83">
        <f t="shared" si="18"/>
        <v>22.234719340000002</v>
      </c>
      <c r="DD7" s="83">
        <f t="shared" si="18"/>
        <v>17.191812500000001</v>
      </c>
      <c r="DE7" s="83">
        <f t="shared" si="18"/>
        <v>12.262830300000001</v>
      </c>
      <c r="DF7" s="83">
        <f t="shared" si="18"/>
        <v>16.525925812500002</v>
      </c>
      <c r="DG7" s="83">
        <f t="shared" si="18"/>
        <v>22.234719340000002</v>
      </c>
      <c r="DH7" s="83">
        <f t="shared" si="18"/>
        <v>17.191812500000001</v>
      </c>
      <c r="DI7" s="83">
        <f t="shared" si="18"/>
        <v>12.262830300000001</v>
      </c>
      <c r="DJ7" s="83">
        <f t="shared" si="18"/>
        <v>16.525925812500002</v>
      </c>
      <c r="DK7" s="83">
        <f t="shared" si="18"/>
        <v>22.234719340000002</v>
      </c>
      <c r="DL7" s="83">
        <f t="shared" si="18"/>
        <v>17.191812500000001</v>
      </c>
      <c r="DM7" s="83">
        <f t="shared" si="18"/>
        <v>12.262830300000001</v>
      </c>
      <c r="DN7" s="93">
        <f t="shared" si="18"/>
        <v>16.525925812500002</v>
      </c>
      <c r="DO7" s="83"/>
      <c r="DP7" s="106">
        <v>14.08</v>
      </c>
      <c r="DQ7" s="100">
        <v>14.08</v>
      </c>
      <c r="DR7" s="100">
        <v>20.25</v>
      </c>
      <c r="DS7" s="100">
        <v>20.25</v>
      </c>
      <c r="DT7" s="100">
        <v>20.25</v>
      </c>
      <c r="DU7" s="83">
        <f t="shared" si="15"/>
        <v>25.571060000000003</v>
      </c>
      <c r="DV7" s="83">
        <f t="shared" si="15"/>
        <v>25.571060000000003</v>
      </c>
      <c r="DW7" s="83">
        <f t="shared" si="15"/>
        <v>25.571060000000003</v>
      </c>
      <c r="DX7" s="83">
        <f t="shared" ref="DX7:DZ7" si="19">DX5*DX6</f>
        <v>25.571060000000003</v>
      </c>
      <c r="DY7" s="83">
        <f t="shared" si="19"/>
        <v>25.571060000000003</v>
      </c>
      <c r="DZ7" s="83">
        <f t="shared" si="19"/>
        <v>25.571060000000003</v>
      </c>
      <c r="EA7" s="100">
        <f t="shared" ref="EA7" si="20">EA5*EA6</f>
        <v>14.08</v>
      </c>
      <c r="EB7" s="83">
        <f t="shared" si="15"/>
        <v>28.16</v>
      </c>
      <c r="EC7" s="83">
        <f t="shared" si="15"/>
        <v>28.16</v>
      </c>
      <c r="ED7" s="83">
        <f t="shared" si="15"/>
        <v>17.291999999999998</v>
      </c>
      <c r="EE7" s="83">
        <f t="shared" si="15"/>
        <v>28.16</v>
      </c>
      <c r="EF7" s="83">
        <f t="shared" si="15"/>
        <v>28.16</v>
      </c>
      <c r="EG7" s="83">
        <f t="shared" si="15"/>
        <v>28.16</v>
      </c>
      <c r="EH7" s="83">
        <f t="shared" si="15"/>
        <v>28.16</v>
      </c>
      <c r="EI7" s="83">
        <f t="shared" si="15"/>
        <v>28.16</v>
      </c>
      <c r="EJ7" s="83">
        <f t="shared" si="15"/>
        <v>28.16</v>
      </c>
      <c r="EK7" s="83">
        <f t="shared" si="15"/>
        <v>9.2927999999999997</v>
      </c>
      <c r="EL7" s="83">
        <f t="shared" si="15"/>
        <v>9.2927999999999997</v>
      </c>
      <c r="EM7" s="83">
        <f t="shared" si="15"/>
        <v>9.2927999999999997</v>
      </c>
      <c r="EN7" s="83">
        <f t="shared" si="15"/>
        <v>9.2927999999999997</v>
      </c>
      <c r="EO7" s="83">
        <f t="shared" si="15"/>
        <v>16.896000000000001</v>
      </c>
      <c r="EP7" s="83">
        <f t="shared" si="15"/>
        <v>18.585599999999999</v>
      </c>
      <c r="EQ7" s="83">
        <f t="shared" si="15"/>
        <v>18.585599999999999</v>
      </c>
      <c r="ER7" s="83">
        <f t="shared" si="15"/>
        <v>18.585599999999999</v>
      </c>
      <c r="ES7" s="83">
        <f t="shared" ref="ES7:FR7" si="21">ES5*ES6</f>
        <v>12.7820976</v>
      </c>
      <c r="ET7" s="83">
        <f t="shared" si="21"/>
        <v>13.211400000000001</v>
      </c>
      <c r="EU7" s="83">
        <f t="shared" si="21"/>
        <v>13.638886400000001</v>
      </c>
      <c r="EV7" s="83">
        <f t="shared" si="21"/>
        <v>14.340588800000001</v>
      </c>
      <c r="EW7" s="83">
        <f t="shared" si="21"/>
        <v>14.6111728</v>
      </c>
      <c r="EX7" s="83">
        <f t="shared" si="21"/>
        <v>14.883572800000001</v>
      </c>
      <c r="EY7" s="83">
        <f t="shared" si="21"/>
        <v>15.155972800000001</v>
      </c>
      <c r="EZ7" s="83">
        <f t="shared" si="21"/>
        <v>15.426556800000002</v>
      </c>
      <c r="FA7" s="83">
        <f t="shared" si="21"/>
        <v>15.787940800000001</v>
      </c>
      <c r="FB7" s="83">
        <f t="shared" si="21"/>
        <v>15.876924800000001</v>
      </c>
      <c r="FC7" s="83">
        <f t="shared" si="21"/>
        <v>15.969540800000001</v>
      </c>
      <c r="FD7" s="83">
        <f t="shared" si="21"/>
        <v>16.0563456</v>
      </c>
      <c r="FE7" s="83">
        <f t="shared" si="21"/>
        <v>16.147145600000002</v>
      </c>
      <c r="FF7" s="83">
        <f t="shared" si="21"/>
        <v>16.147145600000002</v>
      </c>
      <c r="FG7" s="83">
        <f t="shared" si="21"/>
        <v>16.0563456</v>
      </c>
      <c r="FH7" s="83">
        <f t="shared" ref="FH7" si="22">FH5*FH6</f>
        <v>15.969540800000001</v>
      </c>
      <c r="FI7" s="83">
        <f t="shared" si="21"/>
        <v>15.876924800000001</v>
      </c>
      <c r="FJ7" s="83">
        <f t="shared" si="21"/>
        <v>15.787940800000001</v>
      </c>
      <c r="FK7" s="83">
        <f t="shared" si="21"/>
        <v>15.426556800000002</v>
      </c>
      <c r="FL7" s="83">
        <f t="shared" si="21"/>
        <v>15.155972800000001</v>
      </c>
      <c r="FM7" s="83">
        <f t="shared" ref="FM7" si="23">FM5*FM6</f>
        <v>14.883572800000001</v>
      </c>
      <c r="FN7" s="83">
        <f t="shared" si="21"/>
        <v>14.6111728</v>
      </c>
      <c r="FO7" s="83">
        <f t="shared" si="21"/>
        <v>14.340588800000001</v>
      </c>
      <c r="FP7" s="83">
        <f t="shared" si="21"/>
        <v>13.638886400000001</v>
      </c>
      <c r="FQ7" s="83">
        <f t="shared" ref="FQ7" si="24">FQ5*FQ6</f>
        <v>13.211400000000001</v>
      </c>
      <c r="FR7" s="83">
        <f t="shared" si="21"/>
        <v>12.7820976</v>
      </c>
      <c r="FS7" s="83"/>
      <c r="FT7" s="83">
        <f t="shared" ref="FT7:FV7" si="25">FT5*FT6</f>
        <v>67.742368740000003</v>
      </c>
      <c r="FU7" s="83">
        <f t="shared" si="25"/>
        <v>59.877188208000014</v>
      </c>
      <c r="FV7" s="83">
        <f t="shared" si="25"/>
        <v>51.894643764000008</v>
      </c>
      <c r="FW7" s="83">
        <f t="shared" ref="FW7:GT7" si="26">FW5*FW6</f>
        <v>67.742368740000003</v>
      </c>
      <c r="FX7" s="83">
        <f t="shared" si="26"/>
        <v>59.877188208000014</v>
      </c>
      <c r="FY7" s="83">
        <f t="shared" si="26"/>
        <v>51.894643764000008</v>
      </c>
      <c r="FZ7" s="83">
        <f t="shared" si="26"/>
        <v>67.742368740000003</v>
      </c>
      <c r="GA7" s="83">
        <f t="shared" si="26"/>
        <v>59.877188208000014</v>
      </c>
      <c r="GB7" s="83">
        <f t="shared" si="26"/>
        <v>51.894643764000008</v>
      </c>
      <c r="GC7" s="83">
        <f t="shared" si="26"/>
        <v>67.742368740000003</v>
      </c>
      <c r="GD7" s="83">
        <f t="shared" si="26"/>
        <v>59.877188208000014</v>
      </c>
      <c r="GE7" s="83">
        <f t="shared" si="26"/>
        <v>51.894643764000008</v>
      </c>
      <c r="GF7" s="83">
        <f t="shared" si="26"/>
        <v>67.742368740000003</v>
      </c>
      <c r="GG7" s="83">
        <f t="shared" si="26"/>
        <v>59.877188208000014</v>
      </c>
      <c r="GH7" s="83">
        <f t="shared" si="26"/>
        <v>51.894643764000008</v>
      </c>
      <c r="GI7" s="83">
        <f t="shared" si="26"/>
        <v>67.742368740000003</v>
      </c>
      <c r="GJ7" s="83">
        <f t="shared" si="26"/>
        <v>59.877188208000014</v>
      </c>
      <c r="GK7" s="83">
        <f t="shared" si="26"/>
        <v>51.894643764000008</v>
      </c>
      <c r="GL7" s="83">
        <f t="shared" si="26"/>
        <v>67.742368740000003</v>
      </c>
      <c r="GM7" s="83">
        <f t="shared" si="26"/>
        <v>59.877188208000014</v>
      </c>
      <c r="GN7" s="83">
        <f t="shared" si="26"/>
        <v>51.894643764000008</v>
      </c>
      <c r="GO7" s="83">
        <f t="shared" si="26"/>
        <v>67.742368740000003</v>
      </c>
      <c r="GP7" s="83">
        <f t="shared" si="26"/>
        <v>59.877188208000014</v>
      </c>
      <c r="GQ7" s="83">
        <f t="shared" si="26"/>
        <v>51.894643764000008</v>
      </c>
      <c r="GR7" s="83">
        <f t="shared" si="26"/>
        <v>67.742368740000003</v>
      </c>
      <c r="GS7" s="83">
        <f t="shared" si="26"/>
        <v>59.877188208000014</v>
      </c>
      <c r="GT7" s="83">
        <f t="shared" si="26"/>
        <v>51.894643764000008</v>
      </c>
      <c r="GU7" s="83">
        <f t="shared" ref="GU7:GX7" si="27">GU5*GU6</f>
        <v>36.748986036000005</v>
      </c>
      <c r="GV7" s="83">
        <f t="shared" si="27"/>
        <v>28.494487500000005</v>
      </c>
      <c r="GW7" s="83">
        <f t="shared" si="27"/>
        <v>20.353913604000006</v>
      </c>
      <c r="GX7" s="83">
        <f t="shared" si="27"/>
        <v>27.484384185900002</v>
      </c>
      <c r="GY7" s="83">
        <f t="shared" ref="GY7:HZ7" si="28">GY5*GY6</f>
        <v>36.748986036000005</v>
      </c>
      <c r="GZ7" s="83">
        <f t="shared" si="28"/>
        <v>28.494487500000005</v>
      </c>
      <c r="HA7" s="83">
        <f t="shared" si="28"/>
        <v>20.353913604000006</v>
      </c>
      <c r="HB7" s="83">
        <f t="shared" si="28"/>
        <v>27.484384185900002</v>
      </c>
      <c r="HC7" s="83">
        <f t="shared" si="28"/>
        <v>36.748986036000005</v>
      </c>
      <c r="HD7" s="83">
        <f t="shared" si="28"/>
        <v>28.494487500000005</v>
      </c>
      <c r="HE7" s="83">
        <f t="shared" si="28"/>
        <v>20.353913604000006</v>
      </c>
      <c r="HF7" s="83">
        <f t="shared" si="28"/>
        <v>27.484384185900002</v>
      </c>
      <c r="HG7" s="83">
        <f t="shared" si="28"/>
        <v>36.748986036000005</v>
      </c>
      <c r="HH7" s="83">
        <f t="shared" si="28"/>
        <v>28.494487500000005</v>
      </c>
      <c r="HI7" s="83">
        <f t="shared" si="28"/>
        <v>20.353913604000006</v>
      </c>
      <c r="HJ7" s="83">
        <f t="shared" si="28"/>
        <v>27.484384185900002</v>
      </c>
      <c r="HK7" s="83">
        <f t="shared" si="28"/>
        <v>36.748986036000005</v>
      </c>
      <c r="HL7" s="83">
        <f t="shared" si="28"/>
        <v>28.494487500000005</v>
      </c>
      <c r="HM7" s="83">
        <f t="shared" si="28"/>
        <v>20.353913604000006</v>
      </c>
      <c r="HN7" s="83">
        <f t="shared" si="28"/>
        <v>27.484384185900002</v>
      </c>
      <c r="HO7" s="83">
        <f t="shared" si="28"/>
        <v>36.748986036000005</v>
      </c>
      <c r="HP7" s="83">
        <f t="shared" si="28"/>
        <v>28.494487500000005</v>
      </c>
      <c r="HQ7" s="83">
        <f t="shared" si="28"/>
        <v>20.353913604000006</v>
      </c>
      <c r="HR7" s="83">
        <f t="shared" si="28"/>
        <v>27.484384185900002</v>
      </c>
      <c r="HS7" s="83">
        <f t="shared" si="28"/>
        <v>36.748986036000005</v>
      </c>
      <c r="HT7" s="83">
        <f t="shared" si="28"/>
        <v>28.494487500000005</v>
      </c>
      <c r="HU7" s="83">
        <f t="shared" si="28"/>
        <v>20.353913604000006</v>
      </c>
      <c r="HV7" s="83">
        <f t="shared" si="28"/>
        <v>27.484384185900002</v>
      </c>
      <c r="HW7" s="83">
        <f t="shared" si="28"/>
        <v>36.748986036000005</v>
      </c>
      <c r="HX7" s="83">
        <f t="shared" si="28"/>
        <v>28.494487500000005</v>
      </c>
      <c r="HY7" s="83">
        <f t="shared" si="28"/>
        <v>20.353913604000006</v>
      </c>
      <c r="HZ7" s="83">
        <f t="shared" si="28"/>
        <v>27.484384185900002</v>
      </c>
      <c r="IA7" s="83">
        <f t="shared" ref="IA7:ID7" si="29">IA5*IA6</f>
        <v>36.748986036000005</v>
      </c>
      <c r="IB7" s="83">
        <f t="shared" si="29"/>
        <v>28.494487500000005</v>
      </c>
      <c r="IC7" s="83">
        <f t="shared" si="29"/>
        <v>20.353913604000006</v>
      </c>
      <c r="ID7" s="93">
        <f t="shared" si="29"/>
        <v>27.484384185900002</v>
      </c>
      <c r="IE7" s="83"/>
      <c r="IF7" s="106">
        <v>0</v>
      </c>
      <c r="IG7" s="100">
        <v>0</v>
      </c>
      <c r="IH7" s="100">
        <v>25.5306</v>
      </c>
      <c r="II7" s="100">
        <v>25.5306</v>
      </c>
      <c r="IJ7" s="100">
        <v>25.5306</v>
      </c>
      <c r="IK7" s="246">
        <f t="shared" ref="IK7" si="30">IK5*IK6</f>
        <v>25.5306</v>
      </c>
      <c r="IL7" s="246">
        <f t="shared" ref="IL7:IO7" si="31">IL5*IL6</f>
        <v>25.5306</v>
      </c>
      <c r="IM7" s="246">
        <f t="shared" si="31"/>
        <v>25.5306</v>
      </c>
      <c r="IN7" s="246">
        <f t="shared" si="31"/>
        <v>25.5306</v>
      </c>
      <c r="IO7" s="394">
        <f t="shared" si="31"/>
        <v>25.5306</v>
      </c>
      <c r="IP7" s="100">
        <f t="shared" ref="IP7" si="32">IP5*IP6</f>
        <v>14.08</v>
      </c>
      <c r="IQ7" s="83">
        <f t="shared" ref="IQ7:JV7" si="33">IQ5*IQ6</f>
        <v>28.16</v>
      </c>
      <c r="IR7" s="83">
        <f>IR5*IR6</f>
        <v>28.16</v>
      </c>
      <c r="IS7" s="83">
        <f t="shared" ref="IS7:JS7" si="34">IS5*IS6</f>
        <v>17.291999999999998</v>
      </c>
      <c r="IT7" s="83">
        <f t="shared" si="34"/>
        <v>52.936606740000002</v>
      </c>
      <c r="IU7" s="83">
        <f t="shared" si="34"/>
        <v>54.9109725</v>
      </c>
      <c r="IV7" s="83">
        <f t="shared" si="34"/>
        <v>56.687748159999998</v>
      </c>
      <c r="IW7" s="83">
        <f t="shared" si="34"/>
        <v>59.391043120000006</v>
      </c>
      <c r="IX7" s="83">
        <f t="shared" si="34"/>
        <v>60.849580820000007</v>
      </c>
      <c r="IY7" s="83">
        <f t="shared" si="34"/>
        <v>62.082365419999995</v>
      </c>
      <c r="IZ7" s="83">
        <f t="shared" si="34"/>
        <v>63.218600420000001</v>
      </c>
      <c r="JA7" s="83">
        <f t="shared" si="34"/>
        <v>64.347260520000006</v>
      </c>
      <c r="JB7" s="83">
        <f t="shared" si="34"/>
        <v>66.141561020000012</v>
      </c>
      <c r="JC7" s="83">
        <f t="shared" si="34"/>
        <v>66.33074932000001</v>
      </c>
      <c r="JD7" s="83">
        <f t="shared" si="34"/>
        <v>66.717681220000003</v>
      </c>
      <c r="JE7" s="83">
        <f t="shared" si="34"/>
        <v>67.080335040000008</v>
      </c>
      <c r="JF7" s="83">
        <f t="shared" si="34"/>
        <v>67.513029640000013</v>
      </c>
      <c r="JG7" s="83">
        <f t="shared" si="34"/>
        <v>67.513029640000013</v>
      </c>
      <c r="JH7" s="83">
        <f t="shared" si="34"/>
        <v>67.080335040000008</v>
      </c>
      <c r="JI7" s="83">
        <f t="shared" si="34"/>
        <v>66.717681220000003</v>
      </c>
      <c r="JJ7" s="83">
        <f t="shared" si="34"/>
        <v>66.33074932000001</v>
      </c>
      <c r="JK7" s="83">
        <f t="shared" si="34"/>
        <v>66.141561020000012</v>
      </c>
      <c r="JL7" s="83">
        <f t="shared" si="34"/>
        <v>64.347260520000006</v>
      </c>
      <c r="JM7" s="83">
        <f t="shared" si="34"/>
        <v>63.218600420000001</v>
      </c>
      <c r="JN7" s="83">
        <f t="shared" si="34"/>
        <v>62.082365419999995</v>
      </c>
      <c r="JO7" s="83">
        <f t="shared" si="34"/>
        <v>60.849580820000007</v>
      </c>
      <c r="JP7" s="83">
        <f t="shared" si="34"/>
        <v>59.391043120000006</v>
      </c>
      <c r="JQ7" s="83">
        <f t="shared" si="34"/>
        <v>56.687748160000005</v>
      </c>
      <c r="JR7" s="83">
        <f t="shared" si="34"/>
        <v>54.910972500000007</v>
      </c>
      <c r="JS7" s="93">
        <f t="shared" si="34"/>
        <v>52.936606740000002</v>
      </c>
      <c r="JT7" s="12"/>
      <c r="JU7" s="33">
        <f t="shared" ref="JU7" si="35">JU5*JU6</f>
        <v>55.839000000000006</v>
      </c>
      <c r="JV7" s="57">
        <f t="shared" si="33"/>
        <v>55.839000000000006</v>
      </c>
      <c r="JW7" s="62">
        <f t="shared" ref="JW7" si="36">JW5*JW6</f>
        <v>55.839000000000006</v>
      </c>
    </row>
    <row r="8" spans="1:283">
      <c r="A8" s="19" t="s">
        <v>188</v>
      </c>
      <c r="B8" s="35">
        <v>30</v>
      </c>
      <c r="C8" s="12">
        <v>30</v>
      </c>
      <c r="D8" s="12">
        <v>30</v>
      </c>
      <c r="E8" s="12">
        <v>30</v>
      </c>
      <c r="F8" s="12">
        <v>30</v>
      </c>
      <c r="G8" s="12">
        <v>30</v>
      </c>
      <c r="H8" s="12">
        <v>30</v>
      </c>
      <c r="I8" s="12">
        <v>30</v>
      </c>
      <c r="J8" s="100">
        <v>30</v>
      </c>
      <c r="K8" s="13">
        <v>30</v>
      </c>
      <c r="L8" s="13">
        <v>30</v>
      </c>
      <c r="M8" s="57">
        <v>25</v>
      </c>
      <c r="N8" s="83">
        <v>30</v>
      </c>
      <c r="O8" s="83">
        <v>30</v>
      </c>
      <c r="P8" s="83">
        <v>30</v>
      </c>
      <c r="Q8" s="83">
        <v>30</v>
      </c>
      <c r="R8" s="83">
        <v>30</v>
      </c>
      <c r="S8" s="83">
        <v>30</v>
      </c>
      <c r="T8" s="13">
        <v>25</v>
      </c>
      <c r="U8" s="13">
        <v>25</v>
      </c>
      <c r="V8" s="13">
        <v>25</v>
      </c>
      <c r="W8" s="13">
        <v>25</v>
      </c>
      <c r="X8" s="13">
        <v>25</v>
      </c>
      <c r="Y8" s="13">
        <v>25</v>
      </c>
      <c r="Z8" s="13">
        <v>25</v>
      </c>
      <c r="AA8" s="13">
        <v>25</v>
      </c>
      <c r="AB8" s="13">
        <v>25</v>
      </c>
      <c r="AC8" s="13">
        <v>30</v>
      </c>
      <c r="AD8" s="57">
        <v>30</v>
      </c>
      <c r="AE8" s="57">
        <v>30</v>
      </c>
      <c r="AF8" s="57">
        <v>30</v>
      </c>
      <c r="AG8" s="57">
        <v>30</v>
      </c>
      <c r="AH8" s="62">
        <v>30</v>
      </c>
      <c r="AI8" s="13"/>
      <c r="AJ8" s="35">
        <v>30</v>
      </c>
      <c r="AK8" s="12">
        <v>30</v>
      </c>
      <c r="AL8" s="100">
        <v>30</v>
      </c>
      <c r="AM8" s="83">
        <v>30</v>
      </c>
      <c r="AN8" s="83">
        <v>30</v>
      </c>
      <c r="AO8" s="83">
        <v>25</v>
      </c>
      <c r="AP8" s="83">
        <v>30</v>
      </c>
      <c r="AQ8" s="83">
        <v>30</v>
      </c>
      <c r="AR8" s="83">
        <v>30</v>
      </c>
      <c r="AS8" s="83">
        <v>30</v>
      </c>
      <c r="AT8" s="83">
        <v>30</v>
      </c>
      <c r="AU8" s="83">
        <v>30</v>
      </c>
      <c r="AV8" s="83">
        <v>25</v>
      </c>
      <c r="AW8" s="83">
        <v>25</v>
      </c>
      <c r="AX8" s="83">
        <v>25</v>
      </c>
      <c r="AY8" s="83">
        <v>25</v>
      </c>
      <c r="AZ8" s="83">
        <v>25</v>
      </c>
      <c r="BA8" s="83">
        <v>25</v>
      </c>
      <c r="BB8" s="83">
        <v>25</v>
      </c>
      <c r="BC8" s="83">
        <v>25</v>
      </c>
      <c r="BD8" s="12">
        <v>20</v>
      </c>
      <c r="BE8" s="12">
        <v>20</v>
      </c>
      <c r="BF8" s="12">
        <v>20</v>
      </c>
      <c r="BG8" s="12">
        <v>20</v>
      </c>
      <c r="BH8" s="12">
        <v>20</v>
      </c>
      <c r="BI8" s="12">
        <v>20</v>
      </c>
      <c r="BJ8" s="12">
        <v>20</v>
      </c>
      <c r="BK8" s="12">
        <v>20</v>
      </c>
      <c r="BL8" s="12">
        <v>20</v>
      </c>
      <c r="BM8" s="12">
        <v>20</v>
      </c>
      <c r="BN8" s="12">
        <v>20</v>
      </c>
      <c r="BO8" s="12">
        <v>20</v>
      </c>
      <c r="BP8" s="12">
        <v>20</v>
      </c>
      <c r="BQ8" s="12">
        <v>20</v>
      </c>
      <c r="BR8" s="12">
        <v>20</v>
      </c>
      <c r="BS8" s="12">
        <v>20</v>
      </c>
      <c r="BT8" s="12">
        <v>20</v>
      </c>
      <c r="BU8" s="12">
        <v>20</v>
      </c>
      <c r="BV8" s="12">
        <v>20</v>
      </c>
      <c r="BW8" s="12">
        <v>20</v>
      </c>
      <c r="BX8" s="12">
        <v>20</v>
      </c>
      <c r="BY8" s="12">
        <v>20</v>
      </c>
      <c r="BZ8" s="12">
        <v>20</v>
      </c>
      <c r="CA8" s="12">
        <v>20</v>
      </c>
      <c r="CB8" s="12">
        <v>20</v>
      </c>
      <c r="CC8" s="12">
        <v>20</v>
      </c>
      <c r="CD8" s="12">
        <v>20</v>
      </c>
      <c r="CE8" s="12">
        <v>28.729199999999999</v>
      </c>
      <c r="CF8" s="12">
        <v>28.729199999999999</v>
      </c>
      <c r="CG8" s="12">
        <v>28.729199999999999</v>
      </c>
      <c r="CH8" s="12">
        <v>28.729199999999999</v>
      </c>
      <c r="CI8" s="12">
        <v>28.729199999999999</v>
      </c>
      <c r="CJ8" s="12">
        <v>28.729199999999999</v>
      </c>
      <c r="CK8" s="12">
        <v>28.729199999999999</v>
      </c>
      <c r="CL8" s="12">
        <v>28.729199999999999</v>
      </c>
      <c r="CM8" s="12">
        <v>28.729199999999999</v>
      </c>
      <c r="CN8" s="12">
        <v>28.729199999999999</v>
      </c>
      <c r="CO8" s="12">
        <v>28.729199999999999</v>
      </c>
      <c r="CP8" s="12">
        <v>28.729199999999999</v>
      </c>
      <c r="CQ8" s="12">
        <v>28.729199999999999</v>
      </c>
      <c r="CR8" s="12">
        <v>28.729199999999999</v>
      </c>
      <c r="CS8" s="12">
        <v>28.729199999999999</v>
      </c>
      <c r="CT8" s="12">
        <v>28.729199999999999</v>
      </c>
      <c r="CU8" s="12">
        <v>28.729199999999999</v>
      </c>
      <c r="CV8" s="12">
        <v>28.729199999999999</v>
      </c>
      <c r="CW8" s="12">
        <v>28.729199999999999</v>
      </c>
      <c r="CX8" s="12">
        <v>28.729199999999999</v>
      </c>
      <c r="CY8" s="12">
        <v>28.729199999999999</v>
      </c>
      <c r="CZ8" s="12">
        <v>28.729199999999999</v>
      </c>
      <c r="DA8" s="12">
        <v>28.729199999999999</v>
      </c>
      <c r="DB8" s="12">
        <v>28.729199999999999</v>
      </c>
      <c r="DC8" s="12">
        <v>28.729199999999999</v>
      </c>
      <c r="DD8" s="12">
        <v>28.729199999999999</v>
      </c>
      <c r="DE8" s="12">
        <v>28.729199999999999</v>
      </c>
      <c r="DF8" s="12">
        <v>28.729199999999999</v>
      </c>
      <c r="DG8" s="12">
        <v>28.729199999999999</v>
      </c>
      <c r="DH8" s="12">
        <v>28.729199999999999</v>
      </c>
      <c r="DI8" s="12">
        <v>28.729199999999999</v>
      </c>
      <c r="DJ8" s="12">
        <v>28.729199999999999</v>
      </c>
      <c r="DK8" s="12">
        <v>28.729199999999999</v>
      </c>
      <c r="DL8" s="12">
        <v>28.729199999999999</v>
      </c>
      <c r="DM8" s="12">
        <v>28.729199999999999</v>
      </c>
      <c r="DN8" s="36">
        <v>28.729199999999999</v>
      </c>
      <c r="DO8" s="12"/>
      <c r="DP8" s="106">
        <v>30</v>
      </c>
      <c r="DQ8" s="100">
        <v>30</v>
      </c>
      <c r="DR8" s="100">
        <v>30</v>
      </c>
      <c r="DS8" s="100">
        <v>30</v>
      </c>
      <c r="DT8" s="100">
        <v>30</v>
      </c>
      <c r="DU8" s="131">
        <v>16.5</v>
      </c>
      <c r="DV8" s="131">
        <v>13.5</v>
      </c>
      <c r="DW8" s="131">
        <v>30</v>
      </c>
      <c r="DX8" s="131">
        <v>30</v>
      </c>
      <c r="DY8" s="131">
        <v>30</v>
      </c>
      <c r="DZ8" s="131">
        <v>20</v>
      </c>
      <c r="EA8" s="100">
        <v>30</v>
      </c>
      <c r="EB8" s="83">
        <v>30</v>
      </c>
      <c r="EC8" s="83">
        <v>30</v>
      </c>
      <c r="ED8" s="83">
        <v>25</v>
      </c>
      <c r="EE8" s="83">
        <v>30</v>
      </c>
      <c r="EF8" s="83">
        <v>30</v>
      </c>
      <c r="EG8" s="83">
        <v>30</v>
      </c>
      <c r="EH8" s="83">
        <v>30</v>
      </c>
      <c r="EI8" s="83">
        <v>30</v>
      </c>
      <c r="EJ8" s="83">
        <v>30</v>
      </c>
      <c r="EK8" s="83">
        <v>25</v>
      </c>
      <c r="EL8" s="83">
        <v>25</v>
      </c>
      <c r="EM8" s="83">
        <v>25</v>
      </c>
      <c r="EN8" s="83">
        <v>25</v>
      </c>
      <c r="EO8" s="83">
        <v>25</v>
      </c>
      <c r="EP8" s="83">
        <v>25</v>
      </c>
      <c r="EQ8" s="83">
        <v>25</v>
      </c>
      <c r="ER8" s="83">
        <v>25</v>
      </c>
      <c r="ES8" s="12">
        <v>20</v>
      </c>
      <c r="ET8" s="12">
        <v>20</v>
      </c>
      <c r="EU8" s="12">
        <v>20</v>
      </c>
      <c r="EV8" s="12">
        <v>30</v>
      </c>
      <c r="EW8" s="12">
        <v>30</v>
      </c>
      <c r="EX8" s="12">
        <v>30</v>
      </c>
      <c r="EY8" s="12">
        <v>30</v>
      </c>
      <c r="EZ8" s="12">
        <v>30</v>
      </c>
      <c r="FA8" s="12">
        <v>30</v>
      </c>
      <c r="FB8" s="12">
        <v>30</v>
      </c>
      <c r="FC8" s="12">
        <v>30</v>
      </c>
      <c r="FD8" s="12">
        <v>30</v>
      </c>
      <c r="FE8" s="12">
        <v>30</v>
      </c>
      <c r="FF8" s="12">
        <v>30</v>
      </c>
      <c r="FG8" s="12">
        <v>30</v>
      </c>
      <c r="FH8" s="12">
        <v>30</v>
      </c>
      <c r="FI8" s="12">
        <v>30</v>
      </c>
      <c r="FJ8" s="12">
        <v>30</v>
      </c>
      <c r="FK8" s="12">
        <v>30</v>
      </c>
      <c r="FL8" s="12">
        <v>30</v>
      </c>
      <c r="FM8" s="12">
        <v>30</v>
      </c>
      <c r="FN8" s="12">
        <v>30</v>
      </c>
      <c r="FO8" s="12">
        <v>30</v>
      </c>
      <c r="FP8" s="12">
        <v>20</v>
      </c>
      <c r="FQ8" s="12">
        <v>20</v>
      </c>
      <c r="FR8" s="12">
        <v>20</v>
      </c>
      <c r="FS8" s="12"/>
      <c r="FT8" s="12">
        <v>20</v>
      </c>
      <c r="FU8" s="12">
        <v>20</v>
      </c>
      <c r="FV8" s="12">
        <v>20</v>
      </c>
      <c r="FW8" s="12">
        <v>20</v>
      </c>
      <c r="FX8" s="12">
        <v>20</v>
      </c>
      <c r="FY8" s="12">
        <v>20</v>
      </c>
      <c r="FZ8" s="12">
        <v>20</v>
      </c>
      <c r="GA8" s="12">
        <v>20</v>
      </c>
      <c r="GB8" s="12">
        <v>20</v>
      </c>
      <c r="GC8" s="12">
        <v>20</v>
      </c>
      <c r="GD8" s="12">
        <v>20</v>
      </c>
      <c r="GE8" s="12">
        <v>20</v>
      </c>
      <c r="GF8" s="12">
        <v>20</v>
      </c>
      <c r="GG8" s="12">
        <v>20</v>
      </c>
      <c r="GH8" s="12">
        <v>20</v>
      </c>
      <c r="GI8" s="12">
        <v>20</v>
      </c>
      <c r="GJ8" s="12">
        <v>20</v>
      </c>
      <c r="GK8" s="12">
        <v>20</v>
      </c>
      <c r="GL8" s="12">
        <v>20</v>
      </c>
      <c r="GM8" s="12">
        <v>20</v>
      </c>
      <c r="GN8" s="12">
        <v>20</v>
      </c>
      <c r="GO8" s="12">
        <v>20</v>
      </c>
      <c r="GP8" s="12">
        <v>20</v>
      </c>
      <c r="GQ8" s="12">
        <v>20</v>
      </c>
      <c r="GR8" s="12">
        <v>20</v>
      </c>
      <c r="GS8" s="12">
        <v>20</v>
      </c>
      <c r="GT8" s="12">
        <v>20</v>
      </c>
      <c r="GU8" s="12">
        <v>28.729199999999999</v>
      </c>
      <c r="GV8" s="12">
        <v>28.729199999999999</v>
      </c>
      <c r="GW8" s="12">
        <v>28.729199999999999</v>
      </c>
      <c r="GX8" s="12">
        <v>28.729199999999999</v>
      </c>
      <c r="GY8" s="12">
        <v>28.729199999999999</v>
      </c>
      <c r="GZ8" s="12">
        <v>28.729199999999999</v>
      </c>
      <c r="HA8" s="12">
        <v>28.729199999999999</v>
      </c>
      <c r="HB8" s="12">
        <v>28.729199999999999</v>
      </c>
      <c r="HC8" s="12">
        <v>28.729199999999999</v>
      </c>
      <c r="HD8" s="12">
        <v>28.729199999999999</v>
      </c>
      <c r="HE8" s="12">
        <v>28.729199999999999</v>
      </c>
      <c r="HF8" s="12">
        <v>28.729199999999999</v>
      </c>
      <c r="HG8" s="12">
        <v>28.729199999999999</v>
      </c>
      <c r="HH8" s="12">
        <v>28.729199999999999</v>
      </c>
      <c r="HI8" s="12">
        <v>28.729199999999999</v>
      </c>
      <c r="HJ8" s="12">
        <v>28.729199999999999</v>
      </c>
      <c r="HK8" s="12">
        <v>28.729199999999999</v>
      </c>
      <c r="HL8" s="12">
        <v>28.729199999999999</v>
      </c>
      <c r="HM8" s="12">
        <v>28.729199999999999</v>
      </c>
      <c r="HN8" s="12">
        <v>28.729199999999999</v>
      </c>
      <c r="HO8" s="12">
        <v>28.729199999999999</v>
      </c>
      <c r="HP8" s="12">
        <v>28.729199999999999</v>
      </c>
      <c r="HQ8" s="12">
        <v>28.729199999999999</v>
      </c>
      <c r="HR8" s="12">
        <v>28.729199999999999</v>
      </c>
      <c r="HS8" s="12">
        <v>28.729199999999999</v>
      </c>
      <c r="HT8" s="12">
        <v>28.729199999999999</v>
      </c>
      <c r="HU8" s="12">
        <v>28.729199999999999</v>
      </c>
      <c r="HV8" s="12">
        <v>28.729199999999999</v>
      </c>
      <c r="HW8" s="12">
        <v>28.729199999999999</v>
      </c>
      <c r="HX8" s="12">
        <v>28.729199999999999</v>
      </c>
      <c r="HY8" s="12">
        <v>28.729199999999999</v>
      </c>
      <c r="HZ8" s="12">
        <v>28.729199999999999</v>
      </c>
      <c r="IA8" s="12">
        <v>28.729199999999999</v>
      </c>
      <c r="IB8" s="12">
        <v>28.729199999999999</v>
      </c>
      <c r="IC8" s="12">
        <v>28.729199999999999</v>
      </c>
      <c r="ID8" s="36">
        <v>28.729199999999999</v>
      </c>
      <c r="IE8" s="12"/>
      <c r="IF8" s="106">
        <v>30</v>
      </c>
      <c r="IG8" s="100">
        <v>30</v>
      </c>
      <c r="IH8" s="100">
        <v>30</v>
      </c>
      <c r="II8" s="100">
        <v>30</v>
      </c>
      <c r="IJ8" s="100">
        <v>30</v>
      </c>
      <c r="IK8" s="131">
        <v>13.5</v>
      </c>
      <c r="IL8" s="131">
        <v>13.5</v>
      </c>
      <c r="IM8" s="131">
        <v>13.5</v>
      </c>
      <c r="IN8" s="131">
        <v>13.5</v>
      </c>
      <c r="IO8" s="131">
        <v>13.5</v>
      </c>
      <c r="IP8" s="100">
        <v>30</v>
      </c>
      <c r="IQ8" s="83">
        <v>30</v>
      </c>
      <c r="IR8" s="83">
        <v>30</v>
      </c>
      <c r="IS8" s="83">
        <v>25</v>
      </c>
      <c r="IT8" s="83">
        <v>20</v>
      </c>
      <c r="IU8" s="83">
        <v>20</v>
      </c>
      <c r="IV8" s="83">
        <v>20</v>
      </c>
      <c r="IW8" s="83">
        <v>30</v>
      </c>
      <c r="IX8" s="83">
        <v>30</v>
      </c>
      <c r="IY8" s="83">
        <v>30</v>
      </c>
      <c r="IZ8" s="83">
        <v>30</v>
      </c>
      <c r="JA8" s="83">
        <v>30</v>
      </c>
      <c r="JB8" s="83">
        <v>30</v>
      </c>
      <c r="JC8" s="83">
        <v>30</v>
      </c>
      <c r="JD8" s="83">
        <v>30</v>
      </c>
      <c r="JE8" s="83">
        <v>30</v>
      </c>
      <c r="JF8" s="83">
        <v>30</v>
      </c>
      <c r="JG8" s="83">
        <v>30</v>
      </c>
      <c r="JH8" s="83">
        <v>30</v>
      </c>
      <c r="JI8" s="83">
        <v>30</v>
      </c>
      <c r="JJ8" s="83">
        <v>30</v>
      </c>
      <c r="JK8" s="83">
        <v>30</v>
      </c>
      <c r="JL8" s="83">
        <v>30</v>
      </c>
      <c r="JM8" s="83">
        <v>30</v>
      </c>
      <c r="JN8" s="83">
        <v>30</v>
      </c>
      <c r="JO8" s="83">
        <v>30</v>
      </c>
      <c r="JP8" s="83">
        <v>30</v>
      </c>
      <c r="JQ8" s="83">
        <v>20</v>
      </c>
      <c r="JR8" s="83">
        <v>20</v>
      </c>
      <c r="JS8" s="93">
        <v>20</v>
      </c>
      <c r="JT8" s="12"/>
      <c r="JU8" s="33">
        <v>30</v>
      </c>
      <c r="JV8" s="57">
        <v>30</v>
      </c>
      <c r="JW8" s="62">
        <v>30</v>
      </c>
    </row>
    <row r="9" spans="1:283">
      <c r="A9" s="19" t="s">
        <v>190</v>
      </c>
      <c r="B9" s="35">
        <v>5</v>
      </c>
      <c r="C9" s="12">
        <v>5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5</v>
      </c>
      <c r="J9" s="100">
        <v>5</v>
      </c>
      <c r="K9" s="13">
        <v>5</v>
      </c>
      <c r="L9" s="13">
        <v>5</v>
      </c>
      <c r="M9" s="57">
        <v>1</v>
      </c>
      <c r="N9" s="83">
        <v>5</v>
      </c>
      <c r="O9" s="83">
        <v>5</v>
      </c>
      <c r="P9" s="83">
        <v>5</v>
      </c>
      <c r="Q9" s="83">
        <v>5</v>
      </c>
      <c r="R9" s="83">
        <v>5</v>
      </c>
      <c r="S9" s="83">
        <v>5</v>
      </c>
      <c r="T9" s="13">
        <v>4</v>
      </c>
      <c r="U9" s="13">
        <v>4</v>
      </c>
      <c r="V9" s="13">
        <v>4</v>
      </c>
      <c r="W9" s="13">
        <v>4</v>
      </c>
      <c r="X9" s="13">
        <v>4</v>
      </c>
      <c r="Y9" s="13">
        <v>4</v>
      </c>
      <c r="Z9" s="13">
        <v>4</v>
      </c>
      <c r="AA9" s="13">
        <v>4</v>
      </c>
      <c r="AB9" s="13">
        <v>4</v>
      </c>
      <c r="AC9" s="13">
        <v>5</v>
      </c>
      <c r="AD9" s="57">
        <v>5</v>
      </c>
      <c r="AE9" s="57">
        <v>5</v>
      </c>
      <c r="AF9" s="57">
        <v>5</v>
      </c>
      <c r="AG9" s="57">
        <v>5</v>
      </c>
      <c r="AH9" s="62">
        <v>5</v>
      </c>
      <c r="AI9" s="13"/>
      <c r="AJ9" s="35">
        <v>5</v>
      </c>
      <c r="AK9" s="12">
        <v>5</v>
      </c>
      <c r="AL9" s="100">
        <v>5</v>
      </c>
      <c r="AM9" s="83">
        <v>5</v>
      </c>
      <c r="AN9" s="83">
        <v>5</v>
      </c>
      <c r="AO9" s="83">
        <v>1</v>
      </c>
      <c r="AP9" s="83">
        <v>5</v>
      </c>
      <c r="AQ9" s="83">
        <v>5</v>
      </c>
      <c r="AR9" s="83">
        <v>5</v>
      </c>
      <c r="AS9" s="83">
        <v>5</v>
      </c>
      <c r="AT9" s="83">
        <v>5</v>
      </c>
      <c r="AU9" s="83">
        <v>5</v>
      </c>
      <c r="AV9" s="83">
        <v>4</v>
      </c>
      <c r="AW9" s="83">
        <v>4</v>
      </c>
      <c r="AX9" s="83">
        <v>4</v>
      </c>
      <c r="AY9" s="83">
        <v>4</v>
      </c>
      <c r="AZ9" s="83">
        <v>4</v>
      </c>
      <c r="BA9" s="83">
        <v>4</v>
      </c>
      <c r="BB9" s="83">
        <v>4</v>
      </c>
      <c r="BC9" s="83">
        <v>4</v>
      </c>
      <c r="BD9" s="12">
        <v>3</v>
      </c>
      <c r="BE9" s="12">
        <v>3</v>
      </c>
      <c r="BF9" s="12">
        <v>3</v>
      </c>
      <c r="BG9" s="12">
        <v>3</v>
      </c>
      <c r="BH9" s="12">
        <v>3</v>
      </c>
      <c r="BI9" s="12">
        <v>3</v>
      </c>
      <c r="BJ9" s="12">
        <v>3</v>
      </c>
      <c r="BK9" s="12">
        <v>3</v>
      </c>
      <c r="BL9" s="12">
        <v>3</v>
      </c>
      <c r="BM9" s="12">
        <v>3</v>
      </c>
      <c r="BN9" s="12">
        <v>3</v>
      </c>
      <c r="BO9" s="12">
        <v>3</v>
      </c>
      <c r="BP9" s="12">
        <v>3</v>
      </c>
      <c r="BQ9" s="12">
        <v>3</v>
      </c>
      <c r="BR9" s="12">
        <v>3</v>
      </c>
      <c r="BS9" s="12">
        <v>3</v>
      </c>
      <c r="BT9" s="12">
        <v>3</v>
      </c>
      <c r="BU9" s="12">
        <v>3</v>
      </c>
      <c r="BV9" s="12">
        <v>3</v>
      </c>
      <c r="BW9" s="12">
        <v>3</v>
      </c>
      <c r="BX9" s="12">
        <v>3</v>
      </c>
      <c r="BY9" s="12">
        <v>3</v>
      </c>
      <c r="BZ9" s="12">
        <v>3</v>
      </c>
      <c r="CA9" s="12">
        <v>3</v>
      </c>
      <c r="CB9" s="12">
        <v>3</v>
      </c>
      <c r="CC9" s="12">
        <v>3</v>
      </c>
      <c r="CD9" s="12">
        <v>3</v>
      </c>
      <c r="CE9" s="12">
        <v>4</v>
      </c>
      <c r="CF9" s="12">
        <v>4</v>
      </c>
      <c r="CG9" s="12">
        <v>4</v>
      </c>
      <c r="CH9" s="12">
        <v>4</v>
      </c>
      <c r="CI9" s="12">
        <v>4</v>
      </c>
      <c r="CJ9" s="12">
        <v>4</v>
      </c>
      <c r="CK9" s="12">
        <v>4</v>
      </c>
      <c r="CL9" s="12">
        <v>4</v>
      </c>
      <c r="CM9" s="12">
        <v>4</v>
      </c>
      <c r="CN9" s="12">
        <v>4</v>
      </c>
      <c r="CO9" s="12">
        <v>4</v>
      </c>
      <c r="CP9" s="12">
        <v>4</v>
      </c>
      <c r="CQ9" s="12">
        <v>4</v>
      </c>
      <c r="CR9" s="12">
        <v>4</v>
      </c>
      <c r="CS9" s="12">
        <v>4</v>
      </c>
      <c r="CT9" s="12">
        <v>4</v>
      </c>
      <c r="CU9" s="12">
        <v>4</v>
      </c>
      <c r="CV9" s="12">
        <v>4</v>
      </c>
      <c r="CW9" s="12">
        <v>4</v>
      </c>
      <c r="CX9" s="12">
        <v>4</v>
      </c>
      <c r="CY9" s="12">
        <v>4</v>
      </c>
      <c r="CZ9" s="12">
        <v>4</v>
      </c>
      <c r="DA9" s="12">
        <v>4</v>
      </c>
      <c r="DB9" s="12">
        <v>4</v>
      </c>
      <c r="DC9" s="12">
        <v>4</v>
      </c>
      <c r="DD9" s="12">
        <v>4</v>
      </c>
      <c r="DE9" s="12">
        <v>4</v>
      </c>
      <c r="DF9" s="12">
        <v>4</v>
      </c>
      <c r="DG9" s="12">
        <v>4</v>
      </c>
      <c r="DH9" s="12">
        <v>4</v>
      </c>
      <c r="DI9" s="12">
        <v>4</v>
      </c>
      <c r="DJ9" s="12">
        <v>4</v>
      </c>
      <c r="DK9" s="12">
        <v>4</v>
      </c>
      <c r="DL9" s="12">
        <v>4</v>
      </c>
      <c r="DM9" s="12">
        <v>4</v>
      </c>
      <c r="DN9" s="36">
        <v>4</v>
      </c>
      <c r="DO9" s="12"/>
      <c r="DP9" s="106">
        <v>5</v>
      </c>
      <c r="DQ9" s="100">
        <v>5</v>
      </c>
      <c r="DR9" s="100">
        <v>5</v>
      </c>
      <c r="DS9" s="100">
        <v>5</v>
      </c>
      <c r="DT9" s="100">
        <v>5</v>
      </c>
      <c r="DU9" s="131">
        <v>3</v>
      </c>
      <c r="DV9" s="131">
        <v>2</v>
      </c>
      <c r="DW9" s="131">
        <v>5</v>
      </c>
      <c r="DX9" s="131">
        <v>5</v>
      </c>
      <c r="DY9" s="131">
        <v>5</v>
      </c>
      <c r="DZ9" s="131">
        <v>3</v>
      </c>
      <c r="EA9" s="100">
        <v>5</v>
      </c>
      <c r="EB9" s="83">
        <v>5</v>
      </c>
      <c r="EC9" s="83">
        <v>5</v>
      </c>
      <c r="ED9" s="83">
        <v>1</v>
      </c>
      <c r="EE9" s="83">
        <v>5</v>
      </c>
      <c r="EF9" s="83">
        <v>5</v>
      </c>
      <c r="EG9" s="83">
        <v>5</v>
      </c>
      <c r="EH9" s="83">
        <v>5</v>
      </c>
      <c r="EI9" s="83">
        <v>5</v>
      </c>
      <c r="EJ9" s="83">
        <v>5</v>
      </c>
      <c r="EK9" s="83">
        <v>4</v>
      </c>
      <c r="EL9" s="83">
        <v>4</v>
      </c>
      <c r="EM9" s="83">
        <v>4</v>
      </c>
      <c r="EN9" s="83">
        <v>4</v>
      </c>
      <c r="EO9" s="83">
        <v>4</v>
      </c>
      <c r="EP9" s="83">
        <v>4</v>
      </c>
      <c r="EQ9" s="83">
        <v>4</v>
      </c>
      <c r="ER9" s="83">
        <v>4</v>
      </c>
      <c r="ES9" s="12">
        <v>3</v>
      </c>
      <c r="ET9" s="12">
        <v>3</v>
      </c>
      <c r="EU9" s="12">
        <v>3</v>
      </c>
      <c r="EV9" s="12">
        <v>5</v>
      </c>
      <c r="EW9" s="12">
        <v>5</v>
      </c>
      <c r="EX9" s="12">
        <v>5</v>
      </c>
      <c r="EY9" s="12">
        <v>5</v>
      </c>
      <c r="EZ9" s="12">
        <v>5</v>
      </c>
      <c r="FA9" s="12">
        <v>5</v>
      </c>
      <c r="FB9" s="12">
        <v>5</v>
      </c>
      <c r="FC9" s="12">
        <v>5</v>
      </c>
      <c r="FD9" s="12">
        <v>5</v>
      </c>
      <c r="FE9" s="12">
        <v>5</v>
      </c>
      <c r="FF9" s="12">
        <v>5</v>
      </c>
      <c r="FG9" s="12">
        <v>5</v>
      </c>
      <c r="FH9" s="12">
        <v>5</v>
      </c>
      <c r="FI9" s="12">
        <v>5</v>
      </c>
      <c r="FJ9" s="12">
        <v>5</v>
      </c>
      <c r="FK9" s="12">
        <v>5</v>
      </c>
      <c r="FL9" s="12">
        <v>5</v>
      </c>
      <c r="FM9" s="12">
        <v>5</v>
      </c>
      <c r="FN9" s="12">
        <v>5</v>
      </c>
      <c r="FO9" s="12">
        <v>5</v>
      </c>
      <c r="FP9" s="12">
        <v>3</v>
      </c>
      <c r="FQ9" s="12">
        <v>3</v>
      </c>
      <c r="FR9" s="12">
        <v>3</v>
      </c>
      <c r="FS9" s="12"/>
      <c r="FT9" s="12">
        <v>3</v>
      </c>
      <c r="FU9" s="12">
        <v>3</v>
      </c>
      <c r="FV9" s="12">
        <v>3</v>
      </c>
      <c r="FW9" s="12">
        <v>3</v>
      </c>
      <c r="FX9" s="12">
        <v>3</v>
      </c>
      <c r="FY9" s="12">
        <v>3</v>
      </c>
      <c r="FZ9" s="12">
        <v>3</v>
      </c>
      <c r="GA9" s="12">
        <v>3</v>
      </c>
      <c r="GB9" s="12">
        <v>3</v>
      </c>
      <c r="GC9" s="12">
        <v>3</v>
      </c>
      <c r="GD9" s="12">
        <v>3</v>
      </c>
      <c r="GE9" s="12">
        <v>3</v>
      </c>
      <c r="GF9" s="12">
        <v>3</v>
      </c>
      <c r="GG9" s="12">
        <v>3</v>
      </c>
      <c r="GH9" s="12">
        <v>3</v>
      </c>
      <c r="GI9" s="12">
        <v>3</v>
      </c>
      <c r="GJ9" s="12">
        <v>3</v>
      </c>
      <c r="GK9" s="12">
        <v>3</v>
      </c>
      <c r="GL9" s="12">
        <v>3</v>
      </c>
      <c r="GM9" s="12">
        <v>3</v>
      </c>
      <c r="GN9" s="12">
        <v>3</v>
      </c>
      <c r="GO9" s="12">
        <v>3</v>
      </c>
      <c r="GP9" s="12">
        <v>3</v>
      </c>
      <c r="GQ9" s="12">
        <v>3</v>
      </c>
      <c r="GR9" s="12">
        <v>3</v>
      </c>
      <c r="GS9" s="12">
        <v>3</v>
      </c>
      <c r="GT9" s="12">
        <v>3</v>
      </c>
      <c r="GU9" s="12">
        <v>4</v>
      </c>
      <c r="GV9" s="12">
        <v>4</v>
      </c>
      <c r="GW9" s="12">
        <v>4</v>
      </c>
      <c r="GX9" s="12">
        <v>4</v>
      </c>
      <c r="GY9" s="12">
        <v>4</v>
      </c>
      <c r="GZ9" s="12">
        <v>4</v>
      </c>
      <c r="HA9" s="12">
        <v>4</v>
      </c>
      <c r="HB9" s="12">
        <v>4</v>
      </c>
      <c r="HC9" s="12">
        <v>4</v>
      </c>
      <c r="HD9" s="12">
        <v>4</v>
      </c>
      <c r="HE9" s="12">
        <v>4</v>
      </c>
      <c r="HF9" s="12">
        <v>4</v>
      </c>
      <c r="HG9" s="12">
        <v>4</v>
      </c>
      <c r="HH9" s="12">
        <v>4</v>
      </c>
      <c r="HI9" s="12">
        <v>4</v>
      </c>
      <c r="HJ9" s="12">
        <v>4</v>
      </c>
      <c r="HK9" s="12">
        <v>4</v>
      </c>
      <c r="HL9" s="12">
        <v>4</v>
      </c>
      <c r="HM9" s="12">
        <v>4</v>
      </c>
      <c r="HN9" s="12">
        <v>4</v>
      </c>
      <c r="HO9" s="12">
        <v>4</v>
      </c>
      <c r="HP9" s="12">
        <v>4</v>
      </c>
      <c r="HQ9" s="12">
        <v>4</v>
      </c>
      <c r="HR9" s="12">
        <v>4</v>
      </c>
      <c r="HS9" s="12">
        <v>4</v>
      </c>
      <c r="HT9" s="12">
        <v>4</v>
      </c>
      <c r="HU9" s="12">
        <v>4</v>
      </c>
      <c r="HV9" s="12">
        <v>4</v>
      </c>
      <c r="HW9" s="12">
        <v>4</v>
      </c>
      <c r="HX9" s="12">
        <v>4</v>
      </c>
      <c r="HY9" s="12">
        <v>4</v>
      </c>
      <c r="HZ9" s="12">
        <v>4</v>
      </c>
      <c r="IA9" s="12">
        <v>4</v>
      </c>
      <c r="IB9" s="12">
        <v>4</v>
      </c>
      <c r="IC9" s="12">
        <v>4</v>
      </c>
      <c r="ID9" s="36">
        <v>4</v>
      </c>
      <c r="IE9" s="12"/>
      <c r="IF9" s="106">
        <v>3</v>
      </c>
      <c r="IG9" s="100">
        <v>3</v>
      </c>
      <c r="IH9" s="100">
        <v>3</v>
      </c>
      <c r="II9" s="100">
        <v>3</v>
      </c>
      <c r="IJ9" s="100">
        <v>3</v>
      </c>
      <c r="IK9" s="131">
        <v>2</v>
      </c>
      <c r="IL9" s="131">
        <v>2</v>
      </c>
      <c r="IM9" s="131">
        <v>2</v>
      </c>
      <c r="IN9" s="131">
        <v>2</v>
      </c>
      <c r="IO9" s="131">
        <v>2</v>
      </c>
      <c r="IP9" s="100">
        <v>5</v>
      </c>
      <c r="IQ9" s="83">
        <v>5</v>
      </c>
      <c r="IR9" s="83">
        <v>5</v>
      </c>
      <c r="IS9" s="83">
        <v>1</v>
      </c>
      <c r="IT9" s="83">
        <v>3</v>
      </c>
      <c r="IU9" s="83">
        <v>3</v>
      </c>
      <c r="IV9" s="83">
        <v>3</v>
      </c>
      <c r="IW9" s="83">
        <v>5</v>
      </c>
      <c r="IX9" s="83">
        <v>5</v>
      </c>
      <c r="IY9" s="83">
        <v>5</v>
      </c>
      <c r="IZ9" s="83">
        <v>5</v>
      </c>
      <c r="JA9" s="83">
        <v>5</v>
      </c>
      <c r="JB9" s="83">
        <v>5</v>
      </c>
      <c r="JC9" s="83">
        <v>5</v>
      </c>
      <c r="JD9" s="83">
        <v>5</v>
      </c>
      <c r="JE9" s="83">
        <v>5</v>
      </c>
      <c r="JF9" s="83">
        <v>5</v>
      </c>
      <c r="JG9" s="83">
        <v>5</v>
      </c>
      <c r="JH9" s="83">
        <v>5</v>
      </c>
      <c r="JI9" s="83">
        <v>5</v>
      </c>
      <c r="JJ9" s="83">
        <v>5</v>
      </c>
      <c r="JK9" s="83">
        <v>5</v>
      </c>
      <c r="JL9" s="83">
        <v>5</v>
      </c>
      <c r="JM9" s="83">
        <v>5</v>
      </c>
      <c r="JN9" s="83">
        <v>5</v>
      </c>
      <c r="JO9" s="83">
        <v>5</v>
      </c>
      <c r="JP9" s="83">
        <v>5</v>
      </c>
      <c r="JQ9" s="83">
        <v>3</v>
      </c>
      <c r="JR9" s="83">
        <v>3</v>
      </c>
      <c r="JS9" s="93">
        <v>3</v>
      </c>
      <c r="JT9" s="12"/>
      <c r="JU9" s="33">
        <v>5</v>
      </c>
      <c r="JV9" s="57">
        <v>5</v>
      </c>
      <c r="JW9" s="62">
        <v>5</v>
      </c>
    </row>
    <row r="10" spans="1:283">
      <c r="A10" s="19" t="s">
        <v>192</v>
      </c>
      <c r="B10" s="35">
        <f>B8/(B9+1)</f>
        <v>5</v>
      </c>
      <c r="C10" s="12">
        <f t="shared" ref="C10:H10" si="37">C8/(C9+1)</f>
        <v>5</v>
      </c>
      <c r="D10" s="12">
        <f t="shared" si="37"/>
        <v>5</v>
      </c>
      <c r="E10" s="12">
        <f t="shared" si="37"/>
        <v>5</v>
      </c>
      <c r="F10" s="12">
        <f t="shared" si="37"/>
        <v>5</v>
      </c>
      <c r="G10" s="12">
        <f t="shared" si="37"/>
        <v>5</v>
      </c>
      <c r="H10" s="12">
        <f t="shared" si="37"/>
        <v>5</v>
      </c>
      <c r="I10" s="12">
        <f>I8/(I9+1)</f>
        <v>5</v>
      </c>
      <c r="J10" s="100">
        <f>J8/(J9+1)</f>
        <v>5</v>
      </c>
      <c r="K10" s="13">
        <f>K8/(K9+1)</f>
        <v>5</v>
      </c>
      <c r="L10" s="13">
        <f t="shared" ref="L10:Q10" si="38">L8/(L9+1)</f>
        <v>5</v>
      </c>
      <c r="M10" s="57"/>
      <c r="N10" s="83">
        <f t="shared" si="38"/>
        <v>5</v>
      </c>
      <c r="O10" s="83">
        <f t="shared" si="38"/>
        <v>5</v>
      </c>
      <c r="P10" s="83">
        <f t="shared" si="38"/>
        <v>5</v>
      </c>
      <c r="Q10" s="83">
        <f t="shared" si="38"/>
        <v>5</v>
      </c>
      <c r="R10" s="83">
        <f>R8/(R9+1)</f>
        <v>5</v>
      </c>
      <c r="S10" s="83">
        <f>S8/(S9+1)</f>
        <v>5</v>
      </c>
      <c r="T10" s="13">
        <v>5</v>
      </c>
      <c r="U10" s="13">
        <v>5</v>
      </c>
      <c r="V10" s="13">
        <v>5</v>
      </c>
      <c r="W10" s="13">
        <v>5</v>
      </c>
      <c r="X10" s="13">
        <v>5</v>
      </c>
      <c r="Y10" s="13">
        <v>5</v>
      </c>
      <c r="Z10" s="13">
        <v>5</v>
      </c>
      <c r="AA10" s="13">
        <v>5</v>
      </c>
      <c r="AB10" s="13">
        <v>5</v>
      </c>
      <c r="AC10" s="13">
        <v>5</v>
      </c>
      <c r="AD10" s="57">
        <v>5</v>
      </c>
      <c r="AE10" s="57">
        <v>5</v>
      </c>
      <c r="AF10" s="57">
        <v>5</v>
      </c>
      <c r="AG10" s="57">
        <v>5</v>
      </c>
      <c r="AH10" s="62">
        <v>5</v>
      </c>
      <c r="AI10" s="13"/>
      <c r="AJ10" s="35">
        <f>AJ8/(AJ9+1)</f>
        <v>5</v>
      </c>
      <c r="AK10" s="12">
        <f>AK8/(AK9+1)</f>
        <v>5</v>
      </c>
      <c r="AL10" s="100">
        <v>5</v>
      </c>
      <c r="AM10" s="83">
        <f>AM8/(AM9+1)</f>
        <v>5</v>
      </c>
      <c r="AN10" s="83">
        <v>5</v>
      </c>
      <c r="AO10" s="83"/>
      <c r="AP10" s="83">
        <f t="shared" ref="AP10:AU10" si="39">AP8/(AP9+1)</f>
        <v>5</v>
      </c>
      <c r="AQ10" s="83">
        <f t="shared" si="39"/>
        <v>5</v>
      </c>
      <c r="AR10" s="83">
        <f t="shared" si="39"/>
        <v>5</v>
      </c>
      <c r="AS10" s="83">
        <f t="shared" si="39"/>
        <v>5</v>
      </c>
      <c r="AT10" s="83">
        <f t="shared" si="39"/>
        <v>5</v>
      </c>
      <c r="AU10" s="83">
        <f t="shared" si="39"/>
        <v>5</v>
      </c>
      <c r="AV10" s="83">
        <v>5</v>
      </c>
      <c r="AW10" s="83">
        <v>5</v>
      </c>
      <c r="AX10" s="83">
        <v>5</v>
      </c>
      <c r="AY10" s="83">
        <v>5</v>
      </c>
      <c r="AZ10" s="83">
        <v>5</v>
      </c>
      <c r="BA10" s="83">
        <v>5</v>
      </c>
      <c r="BB10" s="83">
        <v>5</v>
      </c>
      <c r="BC10" s="83">
        <v>5</v>
      </c>
      <c r="BD10" s="83">
        <v>5</v>
      </c>
      <c r="BE10" s="83">
        <v>5</v>
      </c>
      <c r="BF10" s="83">
        <v>5</v>
      </c>
      <c r="BG10" s="83">
        <v>5</v>
      </c>
      <c r="BH10" s="83">
        <v>5</v>
      </c>
      <c r="BI10" s="83">
        <v>5</v>
      </c>
      <c r="BJ10" s="83">
        <v>5</v>
      </c>
      <c r="BK10" s="83">
        <v>5</v>
      </c>
      <c r="BL10" s="83">
        <v>5</v>
      </c>
      <c r="BM10" s="83">
        <v>5</v>
      </c>
      <c r="BN10" s="83">
        <v>5</v>
      </c>
      <c r="BO10" s="83">
        <v>5</v>
      </c>
      <c r="BP10" s="83">
        <v>5</v>
      </c>
      <c r="BQ10" s="83">
        <v>5</v>
      </c>
      <c r="BR10" s="83">
        <v>5</v>
      </c>
      <c r="BS10" s="83">
        <v>5</v>
      </c>
      <c r="BT10" s="83">
        <v>5</v>
      </c>
      <c r="BU10" s="83">
        <v>5</v>
      </c>
      <c r="BV10" s="83">
        <v>5</v>
      </c>
      <c r="BW10" s="83">
        <v>5</v>
      </c>
      <c r="BX10" s="83">
        <v>5</v>
      </c>
      <c r="BY10" s="83">
        <v>5</v>
      </c>
      <c r="BZ10" s="83">
        <v>5</v>
      </c>
      <c r="CA10" s="83">
        <v>5</v>
      </c>
      <c r="CB10" s="83">
        <v>5</v>
      </c>
      <c r="CC10" s="83">
        <v>5</v>
      </c>
      <c r="CD10" s="83">
        <v>5</v>
      </c>
      <c r="CE10" s="83">
        <v>5</v>
      </c>
      <c r="CF10" s="83">
        <v>5</v>
      </c>
      <c r="CG10" s="83">
        <v>5</v>
      </c>
      <c r="CH10" s="83">
        <v>11.229200000000001</v>
      </c>
      <c r="CI10" s="83">
        <v>5</v>
      </c>
      <c r="CJ10" s="83">
        <v>5</v>
      </c>
      <c r="CK10" s="83">
        <v>5</v>
      </c>
      <c r="CL10" s="83">
        <v>11.229200000000001</v>
      </c>
      <c r="CM10" s="83">
        <v>5</v>
      </c>
      <c r="CN10" s="83">
        <v>5</v>
      </c>
      <c r="CO10" s="83">
        <v>5</v>
      </c>
      <c r="CP10" s="83">
        <v>11.229200000000001</v>
      </c>
      <c r="CQ10" s="83">
        <v>5</v>
      </c>
      <c r="CR10" s="83">
        <v>5</v>
      </c>
      <c r="CS10" s="83">
        <v>5</v>
      </c>
      <c r="CT10" s="83">
        <v>11.229200000000001</v>
      </c>
      <c r="CU10" s="83">
        <v>5</v>
      </c>
      <c r="CV10" s="83">
        <v>5</v>
      </c>
      <c r="CW10" s="83">
        <v>5</v>
      </c>
      <c r="CX10" s="83">
        <v>11.229200000000001</v>
      </c>
      <c r="CY10" s="83">
        <v>5</v>
      </c>
      <c r="CZ10" s="83">
        <v>5</v>
      </c>
      <c r="DA10" s="83">
        <v>5</v>
      </c>
      <c r="DB10" s="83">
        <v>11.229200000000001</v>
      </c>
      <c r="DC10" s="83">
        <v>5</v>
      </c>
      <c r="DD10" s="83">
        <v>5</v>
      </c>
      <c r="DE10" s="83">
        <v>5</v>
      </c>
      <c r="DF10" s="83">
        <v>11.229200000000001</v>
      </c>
      <c r="DG10" s="83">
        <v>5</v>
      </c>
      <c r="DH10" s="83">
        <v>5</v>
      </c>
      <c r="DI10" s="83">
        <v>5</v>
      </c>
      <c r="DJ10" s="83">
        <v>11.229200000000001</v>
      </c>
      <c r="DK10" s="83">
        <v>5</v>
      </c>
      <c r="DL10" s="83">
        <v>5</v>
      </c>
      <c r="DM10" s="83">
        <v>5</v>
      </c>
      <c r="DN10" s="93">
        <v>11.229200000000001</v>
      </c>
      <c r="DO10" s="83"/>
      <c r="DP10" s="106">
        <v>5</v>
      </c>
      <c r="DQ10" s="100">
        <v>5</v>
      </c>
      <c r="DR10" s="100">
        <v>5</v>
      </c>
      <c r="DS10" s="100">
        <v>5</v>
      </c>
      <c r="DT10" s="100">
        <v>5</v>
      </c>
      <c r="DU10" s="131">
        <v>5</v>
      </c>
      <c r="DV10" s="131">
        <v>5</v>
      </c>
      <c r="DW10" s="131">
        <v>5</v>
      </c>
      <c r="DX10" s="131">
        <v>5</v>
      </c>
      <c r="DY10" s="131">
        <v>5</v>
      </c>
      <c r="DZ10" s="131">
        <v>5</v>
      </c>
      <c r="EA10" s="100">
        <v>5</v>
      </c>
      <c r="EB10" s="83">
        <f t="shared" ref="EB10:EJ10" si="40">EB8/(EB9+1)</f>
        <v>5</v>
      </c>
      <c r="EC10" s="83">
        <f t="shared" si="40"/>
        <v>5</v>
      </c>
      <c r="ED10" s="83"/>
      <c r="EE10" s="83">
        <f t="shared" si="40"/>
        <v>5</v>
      </c>
      <c r="EF10" s="83">
        <f t="shared" si="40"/>
        <v>5</v>
      </c>
      <c r="EG10" s="83">
        <f>EG8/(EG9+1)</f>
        <v>5</v>
      </c>
      <c r="EH10" s="83">
        <f t="shared" si="40"/>
        <v>5</v>
      </c>
      <c r="EI10" s="83">
        <f t="shared" si="40"/>
        <v>5</v>
      </c>
      <c r="EJ10" s="83">
        <f t="shared" si="40"/>
        <v>5</v>
      </c>
      <c r="EK10" s="83">
        <v>5</v>
      </c>
      <c r="EL10" s="83">
        <v>5</v>
      </c>
      <c r="EM10" s="83">
        <v>5</v>
      </c>
      <c r="EN10" s="83">
        <v>5</v>
      </c>
      <c r="EO10" s="83">
        <v>5</v>
      </c>
      <c r="EP10" s="83">
        <v>5</v>
      </c>
      <c r="EQ10" s="83">
        <v>5</v>
      </c>
      <c r="ER10" s="83">
        <v>5</v>
      </c>
      <c r="ES10" s="83">
        <f t="shared" ref="ES10:EZ10" si="41">ES8/(ES9+1)</f>
        <v>5</v>
      </c>
      <c r="ET10" s="83">
        <f t="shared" si="41"/>
        <v>5</v>
      </c>
      <c r="EU10" s="83">
        <f t="shared" si="41"/>
        <v>5</v>
      </c>
      <c r="EV10" s="83">
        <f t="shared" si="41"/>
        <v>5</v>
      </c>
      <c r="EW10" s="83">
        <f t="shared" si="41"/>
        <v>5</v>
      </c>
      <c r="EX10" s="83">
        <f t="shared" si="41"/>
        <v>5</v>
      </c>
      <c r="EY10" s="83">
        <f t="shared" si="41"/>
        <v>5</v>
      </c>
      <c r="EZ10" s="83">
        <f t="shared" si="41"/>
        <v>5</v>
      </c>
      <c r="FA10" s="83">
        <f t="shared" ref="FA10" si="42">FA8/(FA9+1)</f>
        <v>5</v>
      </c>
      <c r="FB10" s="83">
        <f>FB8/(FB9+1)</f>
        <v>5</v>
      </c>
      <c r="FC10" s="83">
        <f t="shared" ref="FC10" si="43">FC8/(FC9+1)</f>
        <v>5</v>
      </c>
      <c r="FD10" s="83">
        <f t="shared" ref="FD10" si="44">FD8/(FD9+1)</f>
        <v>5</v>
      </c>
      <c r="FE10" s="83">
        <f t="shared" ref="FE10" si="45">FE8/(FE9+1)</f>
        <v>5</v>
      </c>
      <c r="FF10" s="83">
        <f t="shared" ref="FF10" si="46">FF8/(FF9+1)</f>
        <v>5</v>
      </c>
      <c r="FG10" s="83">
        <f t="shared" ref="FG10:FH10" si="47">FG8/(FG9+1)</f>
        <v>5</v>
      </c>
      <c r="FH10" s="83">
        <f t="shared" si="47"/>
        <v>5</v>
      </c>
      <c r="FI10" s="83">
        <f>FI8/(FI9+1)</f>
        <v>5</v>
      </c>
      <c r="FJ10" s="83">
        <f t="shared" ref="FJ10" si="48">FJ8/(FJ9+1)</f>
        <v>5</v>
      </c>
      <c r="FK10" s="83">
        <f t="shared" ref="FK10:FR10" si="49">FK8/(FK9+1)</f>
        <v>5</v>
      </c>
      <c r="FL10" s="83">
        <f t="shared" si="49"/>
        <v>5</v>
      </c>
      <c r="FM10" s="83">
        <f t="shared" si="49"/>
        <v>5</v>
      </c>
      <c r="FN10" s="83">
        <f t="shared" si="49"/>
        <v>5</v>
      </c>
      <c r="FO10" s="83">
        <f t="shared" si="49"/>
        <v>5</v>
      </c>
      <c r="FP10" s="83">
        <f t="shared" si="49"/>
        <v>5</v>
      </c>
      <c r="FQ10" s="83">
        <f t="shared" si="49"/>
        <v>5</v>
      </c>
      <c r="FR10" s="83">
        <f t="shared" si="49"/>
        <v>5</v>
      </c>
      <c r="FS10" s="83"/>
      <c r="FT10" s="83">
        <v>5</v>
      </c>
      <c r="FU10" s="83">
        <v>5</v>
      </c>
      <c r="FV10" s="83">
        <v>5</v>
      </c>
      <c r="FW10" s="83">
        <v>5</v>
      </c>
      <c r="FX10" s="83">
        <v>5</v>
      </c>
      <c r="FY10" s="83">
        <v>5</v>
      </c>
      <c r="FZ10" s="83">
        <v>5</v>
      </c>
      <c r="GA10" s="83">
        <v>5</v>
      </c>
      <c r="GB10" s="83">
        <v>5</v>
      </c>
      <c r="GC10" s="83">
        <v>5</v>
      </c>
      <c r="GD10" s="83">
        <v>5</v>
      </c>
      <c r="GE10" s="83">
        <v>5</v>
      </c>
      <c r="GF10" s="83">
        <v>5</v>
      </c>
      <c r="GG10" s="83">
        <v>5</v>
      </c>
      <c r="GH10" s="83">
        <v>5</v>
      </c>
      <c r="GI10" s="83">
        <v>5</v>
      </c>
      <c r="GJ10" s="83">
        <v>5</v>
      </c>
      <c r="GK10" s="83">
        <v>5</v>
      </c>
      <c r="GL10" s="83">
        <v>5</v>
      </c>
      <c r="GM10" s="83">
        <v>5</v>
      </c>
      <c r="GN10" s="83">
        <v>5</v>
      </c>
      <c r="GO10" s="83">
        <v>5</v>
      </c>
      <c r="GP10" s="83">
        <v>5</v>
      </c>
      <c r="GQ10" s="83">
        <v>5</v>
      </c>
      <c r="GR10" s="83">
        <v>5</v>
      </c>
      <c r="GS10" s="83">
        <v>5</v>
      </c>
      <c r="GT10" s="83">
        <v>5</v>
      </c>
      <c r="GU10" s="83">
        <v>5</v>
      </c>
      <c r="GV10" s="83">
        <v>5</v>
      </c>
      <c r="GW10" s="83">
        <v>5</v>
      </c>
      <c r="GX10" s="83">
        <v>11.229200000000001</v>
      </c>
      <c r="GY10" s="83">
        <v>5</v>
      </c>
      <c r="GZ10" s="83">
        <v>5</v>
      </c>
      <c r="HA10" s="83">
        <v>5</v>
      </c>
      <c r="HB10" s="83">
        <v>11.229200000000001</v>
      </c>
      <c r="HC10" s="83">
        <v>5</v>
      </c>
      <c r="HD10" s="83">
        <v>5</v>
      </c>
      <c r="HE10" s="83">
        <v>5</v>
      </c>
      <c r="HF10" s="83">
        <v>11.229200000000001</v>
      </c>
      <c r="HG10" s="83">
        <v>5</v>
      </c>
      <c r="HH10" s="83">
        <v>5</v>
      </c>
      <c r="HI10" s="83">
        <v>5</v>
      </c>
      <c r="HJ10" s="83">
        <v>11.229200000000001</v>
      </c>
      <c r="HK10" s="83">
        <v>5</v>
      </c>
      <c r="HL10" s="83">
        <v>5</v>
      </c>
      <c r="HM10" s="83">
        <v>5</v>
      </c>
      <c r="HN10" s="83">
        <v>11.229200000000001</v>
      </c>
      <c r="HO10" s="83">
        <v>5</v>
      </c>
      <c r="HP10" s="83">
        <v>5</v>
      </c>
      <c r="HQ10" s="83">
        <v>5</v>
      </c>
      <c r="HR10" s="83">
        <v>11.229200000000001</v>
      </c>
      <c r="HS10" s="83">
        <v>5</v>
      </c>
      <c r="HT10" s="83">
        <v>5</v>
      </c>
      <c r="HU10" s="83">
        <v>5</v>
      </c>
      <c r="HV10" s="83">
        <v>11.229200000000001</v>
      </c>
      <c r="HW10" s="83">
        <v>5</v>
      </c>
      <c r="HX10" s="83">
        <v>5</v>
      </c>
      <c r="HY10" s="83">
        <v>5</v>
      </c>
      <c r="HZ10" s="83">
        <v>11.229200000000001</v>
      </c>
      <c r="IA10" s="83">
        <v>5</v>
      </c>
      <c r="IB10" s="83">
        <v>5</v>
      </c>
      <c r="IC10" s="83">
        <v>5</v>
      </c>
      <c r="ID10" s="93">
        <v>11.229200000000001</v>
      </c>
      <c r="IE10" s="83"/>
      <c r="IF10" s="106">
        <v>5</v>
      </c>
      <c r="IG10" s="100">
        <v>5</v>
      </c>
      <c r="IH10" s="100">
        <v>5</v>
      </c>
      <c r="II10" s="100">
        <v>5</v>
      </c>
      <c r="IJ10" s="100">
        <v>5</v>
      </c>
      <c r="IK10" s="131">
        <v>5</v>
      </c>
      <c r="IL10" s="131">
        <v>5</v>
      </c>
      <c r="IM10" s="131">
        <v>5</v>
      </c>
      <c r="IN10" s="131">
        <v>5</v>
      </c>
      <c r="IO10" s="131">
        <v>5</v>
      </c>
      <c r="IP10" s="100">
        <v>5</v>
      </c>
      <c r="IQ10" s="83">
        <f>IQ8/(IQ9+1)</f>
        <v>5</v>
      </c>
      <c r="IR10" s="83">
        <f>IR8/(IR9+1)</f>
        <v>5</v>
      </c>
      <c r="IS10" s="83"/>
      <c r="IT10" s="83">
        <f t="shared" ref="IT10:JB10" si="50">IT8/(IT9+1)</f>
        <v>5</v>
      </c>
      <c r="IU10" s="83">
        <f t="shared" si="50"/>
        <v>5</v>
      </c>
      <c r="IV10" s="83">
        <f t="shared" si="50"/>
        <v>5</v>
      </c>
      <c r="IW10" s="83">
        <f t="shared" si="50"/>
        <v>5</v>
      </c>
      <c r="IX10" s="83">
        <f t="shared" si="50"/>
        <v>5</v>
      </c>
      <c r="IY10" s="83">
        <f t="shared" si="50"/>
        <v>5</v>
      </c>
      <c r="IZ10" s="83">
        <f t="shared" si="50"/>
        <v>5</v>
      </c>
      <c r="JA10" s="83">
        <f t="shared" si="50"/>
        <v>5</v>
      </c>
      <c r="JB10" s="83">
        <f t="shared" si="50"/>
        <v>5</v>
      </c>
      <c r="JC10" s="83">
        <f>JC8/(JC9+1)</f>
        <v>5</v>
      </c>
      <c r="JD10" s="83">
        <f t="shared" ref="JD10:JF10" si="51">JD8/(JD9+1)</f>
        <v>5</v>
      </c>
      <c r="JE10" s="83">
        <f t="shared" si="51"/>
        <v>5</v>
      </c>
      <c r="JF10" s="83">
        <f t="shared" si="51"/>
        <v>5</v>
      </c>
      <c r="JG10" s="83">
        <f t="shared" ref="JG10:JI10" si="52">JG8/(JG9+1)</f>
        <v>5</v>
      </c>
      <c r="JH10" s="83">
        <f t="shared" si="52"/>
        <v>5</v>
      </c>
      <c r="JI10" s="83">
        <f t="shared" si="52"/>
        <v>5</v>
      </c>
      <c r="JJ10" s="83">
        <f>JJ8/(JJ9+1)</f>
        <v>5</v>
      </c>
      <c r="JK10" s="83">
        <f t="shared" ref="JK10:JS10" si="53">JK8/(JK9+1)</f>
        <v>5</v>
      </c>
      <c r="JL10" s="83">
        <f t="shared" si="53"/>
        <v>5</v>
      </c>
      <c r="JM10" s="83">
        <f t="shared" si="53"/>
        <v>5</v>
      </c>
      <c r="JN10" s="83">
        <f t="shared" si="53"/>
        <v>5</v>
      </c>
      <c r="JO10" s="83">
        <f t="shared" si="53"/>
        <v>5</v>
      </c>
      <c r="JP10" s="83">
        <f t="shared" si="53"/>
        <v>5</v>
      </c>
      <c r="JQ10" s="83">
        <f t="shared" si="53"/>
        <v>5</v>
      </c>
      <c r="JR10" s="83">
        <f t="shared" si="53"/>
        <v>5</v>
      </c>
      <c r="JS10" s="93">
        <f t="shared" si="53"/>
        <v>5</v>
      </c>
      <c r="JT10" s="12"/>
      <c r="JU10" s="33">
        <f t="shared" ref="JU10:JV10" si="54">JU8/(JU9+1)</f>
        <v>5</v>
      </c>
      <c r="JV10" s="57">
        <f t="shared" si="54"/>
        <v>5</v>
      </c>
      <c r="JW10" s="62">
        <f t="shared" ref="JW10" si="55">JW8/(JW9+1)</f>
        <v>5</v>
      </c>
    </row>
    <row r="11" spans="1:283">
      <c r="A11" s="19" t="s">
        <v>191</v>
      </c>
      <c r="B11" s="35">
        <f>B9+1</f>
        <v>6</v>
      </c>
      <c r="C11" s="12">
        <f t="shared" ref="C11:H11" si="56">C9+1</f>
        <v>6</v>
      </c>
      <c r="D11" s="12">
        <f t="shared" si="56"/>
        <v>6</v>
      </c>
      <c r="E11" s="12">
        <f t="shared" si="56"/>
        <v>6</v>
      </c>
      <c r="F11" s="12">
        <f t="shared" si="56"/>
        <v>6</v>
      </c>
      <c r="G11" s="12">
        <f t="shared" si="56"/>
        <v>6</v>
      </c>
      <c r="H11" s="12">
        <f t="shared" si="56"/>
        <v>6</v>
      </c>
      <c r="I11" s="12">
        <f>I9+1</f>
        <v>6</v>
      </c>
      <c r="J11" s="100">
        <f>J9+1</f>
        <v>6</v>
      </c>
      <c r="K11" s="13">
        <f>K9+1</f>
        <v>6</v>
      </c>
      <c r="L11" s="13">
        <f t="shared" ref="L11:Q11" si="57">L9+1</f>
        <v>6</v>
      </c>
      <c r="M11" s="57">
        <v>2</v>
      </c>
      <c r="N11" s="83">
        <f t="shared" si="57"/>
        <v>6</v>
      </c>
      <c r="O11" s="83">
        <f t="shared" si="57"/>
        <v>6</v>
      </c>
      <c r="P11" s="83">
        <f t="shared" si="57"/>
        <v>6</v>
      </c>
      <c r="Q11" s="83">
        <f t="shared" si="57"/>
        <v>6</v>
      </c>
      <c r="R11" s="83">
        <f>R9+1</f>
        <v>6</v>
      </c>
      <c r="S11" s="83">
        <f>S9+1</f>
        <v>6</v>
      </c>
      <c r="T11" s="13">
        <f t="shared" ref="T11" si="58">T9+1</f>
        <v>5</v>
      </c>
      <c r="U11" s="13">
        <f t="shared" ref="U11:W11" si="59">U9+1</f>
        <v>5</v>
      </c>
      <c r="V11" s="13">
        <f t="shared" si="59"/>
        <v>5</v>
      </c>
      <c r="W11" s="13">
        <f t="shared" si="59"/>
        <v>5</v>
      </c>
      <c r="X11" s="13">
        <f t="shared" ref="X11" si="60">X9+1</f>
        <v>5</v>
      </c>
      <c r="Y11" s="13">
        <f t="shared" ref="Y11:Z11" si="61">Y9+1</f>
        <v>5</v>
      </c>
      <c r="Z11" s="13">
        <f t="shared" si="61"/>
        <v>5</v>
      </c>
      <c r="AA11" s="13">
        <f t="shared" ref="AA11" si="62">AA9+1</f>
        <v>5</v>
      </c>
      <c r="AB11" s="13">
        <f t="shared" ref="AB11:AC11" si="63">AB9+1</f>
        <v>5</v>
      </c>
      <c r="AC11" s="13">
        <f t="shared" si="63"/>
        <v>6</v>
      </c>
      <c r="AD11" s="57">
        <f t="shared" ref="AD11:AH11" si="64">AD9+1</f>
        <v>6</v>
      </c>
      <c r="AE11" s="57">
        <f t="shared" si="64"/>
        <v>6</v>
      </c>
      <c r="AF11" s="57">
        <f t="shared" si="64"/>
        <v>6</v>
      </c>
      <c r="AG11" s="57">
        <f t="shared" si="64"/>
        <v>6</v>
      </c>
      <c r="AH11" s="62">
        <f t="shared" si="64"/>
        <v>6</v>
      </c>
      <c r="AI11" s="13"/>
      <c r="AJ11" s="35">
        <f>AJ9+1</f>
        <v>6</v>
      </c>
      <c r="AK11" s="12">
        <f>AK9+1</f>
        <v>6</v>
      </c>
      <c r="AL11" s="100">
        <f t="shared" ref="AL11" si="65">AL9+1</f>
        <v>6</v>
      </c>
      <c r="AM11" s="83">
        <f>AM9+1</f>
        <v>6</v>
      </c>
      <c r="AN11" s="83">
        <f t="shared" ref="AN11" si="66">AN9+1</f>
        <v>6</v>
      </c>
      <c r="AO11" s="83">
        <v>2</v>
      </c>
      <c r="AP11" s="83">
        <f t="shared" ref="AP11:AZ11" si="67">AP9+1</f>
        <v>6</v>
      </c>
      <c r="AQ11" s="83">
        <f t="shared" si="67"/>
        <v>6</v>
      </c>
      <c r="AR11" s="83">
        <f t="shared" si="67"/>
        <v>6</v>
      </c>
      <c r="AS11" s="83">
        <f t="shared" si="67"/>
        <v>6</v>
      </c>
      <c r="AT11" s="83">
        <f t="shared" si="67"/>
        <v>6</v>
      </c>
      <c r="AU11" s="83">
        <f t="shared" si="67"/>
        <v>6</v>
      </c>
      <c r="AV11" s="83">
        <f t="shared" si="67"/>
        <v>5</v>
      </c>
      <c r="AW11" s="83">
        <f t="shared" si="67"/>
        <v>5</v>
      </c>
      <c r="AX11" s="83">
        <f t="shared" si="67"/>
        <v>5</v>
      </c>
      <c r="AY11" s="83">
        <f t="shared" si="67"/>
        <v>5</v>
      </c>
      <c r="AZ11" s="83">
        <f t="shared" si="67"/>
        <v>5</v>
      </c>
      <c r="BA11" s="83">
        <f t="shared" ref="BA11:BF11" si="68">BA9+1</f>
        <v>5</v>
      </c>
      <c r="BB11" s="83">
        <f t="shared" si="68"/>
        <v>5</v>
      </c>
      <c r="BC11" s="83">
        <f t="shared" si="68"/>
        <v>5</v>
      </c>
      <c r="BD11" s="83">
        <f t="shared" si="68"/>
        <v>4</v>
      </c>
      <c r="BE11" s="83">
        <f t="shared" si="68"/>
        <v>4</v>
      </c>
      <c r="BF11" s="83">
        <f t="shared" si="68"/>
        <v>4</v>
      </c>
      <c r="BG11" s="83">
        <f t="shared" ref="BG11:CD11" si="69">BG9+1</f>
        <v>4</v>
      </c>
      <c r="BH11" s="83">
        <f t="shared" si="69"/>
        <v>4</v>
      </c>
      <c r="BI11" s="83">
        <f t="shared" si="69"/>
        <v>4</v>
      </c>
      <c r="BJ11" s="83">
        <f t="shared" si="69"/>
        <v>4</v>
      </c>
      <c r="BK11" s="83">
        <f t="shared" si="69"/>
        <v>4</v>
      </c>
      <c r="BL11" s="83">
        <f t="shared" si="69"/>
        <v>4</v>
      </c>
      <c r="BM11" s="83">
        <f t="shared" si="69"/>
        <v>4</v>
      </c>
      <c r="BN11" s="83">
        <f t="shared" si="69"/>
        <v>4</v>
      </c>
      <c r="BO11" s="83">
        <f t="shared" si="69"/>
        <v>4</v>
      </c>
      <c r="BP11" s="83">
        <f t="shared" si="69"/>
        <v>4</v>
      </c>
      <c r="BQ11" s="83">
        <f t="shared" si="69"/>
        <v>4</v>
      </c>
      <c r="BR11" s="83">
        <f t="shared" si="69"/>
        <v>4</v>
      </c>
      <c r="BS11" s="83">
        <f t="shared" si="69"/>
        <v>4</v>
      </c>
      <c r="BT11" s="83">
        <f t="shared" si="69"/>
        <v>4</v>
      </c>
      <c r="BU11" s="83">
        <f t="shared" si="69"/>
        <v>4</v>
      </c>
      <c r="BV11" s="83">
        <f t="shared" si="69"/>
        <v>4</v>
      </c>
      <c r="BW11" s="83">
        <f t="shared" si="69"/>
        <v>4</v>
      </c>
      <c r="BX11" s="83">
        <f t="shared" si="69"/>
        <v>4</v>
      </c>
      <c r="BY11" s="83">
        <f t="shared" si="69"/>
        <v>4</v>
      </c>
      <c r="BZ11" s="83">
        <f t="shared" si="69"/>
        <v>4</v>
      </c>
      <c r="CA11" s="83">
        <f t="shared" si="69"/>
        <v>4</v>
      </c>
      <c r="CB11" s="83">
        <f t="shared" si="69"/>
        <v>4</v>
      </c>
      <c r="CC11" s="83">
        <f t="shared" si="69"/>
        <v>4</v>
      </c>
      <c r="CD11" s="83">
        <f t="shared" si="69"/>
        <v>4</v>
      </c>
      <c r="CE11" s="83">
        <v>4</v>
      </c>
      <c r="CF11" s="83">
        <v>4</v>
      </c>
      <c r="CG11" s="83">
        <v>4</v>
      </c>
      <c r="CH11" s="83">
        <v>4</v>
      </c>
      <c r="CI11" s="83">
        <v>4</v>
      </c>
      <c r="CJ11" s="83">
        <v>4</v>
      </c>
      <c r="CK11" s="83">
        <v>4</v>
      </c>
      <c r="CL11" s="83">
        <v>4</v>
      </c>
      <c r="CM11" s="83">
        <v>4</v>
      </c>
      <c r="CN11" s="83">
        <v>4</v>
      </c>
      <c r="CO11" s="83">
        <v>4</v>
      </c>
      <c r="CP11" s="83">
        <v>4</v>
      </c>
      <c r="CQ11" s="83">
        <v>4</v>
      </c>
      <c r="CR11" s="83">
        <v>4</v>
      </c>
      <c r="CS11" s="83">
        <v>4</v>
      </c>
      <c r="CT11" s="83">
        <v>4</v>
      </c>
      <c r="CU11" s="83">
        <v>4</v>
      </c>
      <c r="CV11" s="83">
        <v>4</v>
      </c>
      <c r="CW11" s="83">
        <v>4</v>
      </c>
      <c r="CX11" s="83">
        <v>4</v>
      </c>
      <c r="CY11" s="83">
        <v>4</v>
      </c>
      <c r="CZ11" s="83">
        <v>4</v>
      </c>
      <c r="DA11" s="83">
        <v>4</v>
      </c>
      <c r="DB11" s="83">
        <v>4</v>
      </c>
      <c r="DC11" s="83">
        <v>4</v>
      </c>
      <c r="DD11" s="83">
        <v>4</v>
      </c>
      <c r="DE11" s="83">
        <v>4</v>
      </c>
      <c r="DF11" s="83">
        <v>4</v>
      </c>
      <c r="DG11" s="83">
        <v>4</v>
      </c>
      <c r="DH11" s="83">
        <v>4</v>
      </c>
      <c r="DI11" s="83">
        <v>4</v>
      </c>
      <c r="DJ11" s="83">
        <v>4</v>
      </c>
      <c r="DK11" s="83">
        <v>4</v>
      </c>
      <c r="DL11" s="83">
        <v>4</v>
      </c>
      <c r="DM11" s="83">
        <v>4</v>
      </c>
      <c r="DN11" s="93">
        <v>4</v>
      </c>
      <c r="DO11" s="83"/>
      <c r="DP11" s="106">
        <v>6</v>
      </c>
      <c r="DQ11" s="100">
        <v>6</v>
      </c>
      <c r="DR11" s="100">
        <v>6</v>
      </c>
      <c r="DS11" s="100">
        <v>6</v>
      </c>
      <c r="DT11" s="100">
        <v>6</v>
      </c>
      <c r="DU11" s="131">
        <v>4</v>
      </c>
      <c r="DV11" s="131">
        <v>3</v>
      </c>
      <c r="DW11" s="131">
        <v>6</v>
      </c>
      <c r="DX11" s="131">
        <v>6</v>
      </c>
      <c r="DY11" s="131">
        <v>6</v>
      </c>
      <c r="DZ11" s="131">
        <v>4</v>
      </c>
      <c r="EA11" s="100">
        <f t="shared" ref="EA11" si="70">EA9+1</f>
        <v>6</v>
      </c>
      <c r="EB11" s="83">
        <f t="shared" ref="EB11:EO11" si="71">EB9+1</f>
        <v>6</v>
      </c>
      <c r="EC11" s="83">
        <f t="shared" si="71"/>
        <v>6</v>
      </c>
      <c r="ED11" s="83">
        <v>2</v>
      </c>
      <c r="EE11" s="83">
        <f t="shared" si="71"/>
        <v>6</v>
      </c>
      <c r="EF11" s="83">
        <f t="shared" si="71"/>
        <v>6</v>
      </c>
      <c r="EG11" s="83">
        <f t="shared" si="71"/>
        <v>6</v>
      </c>
      <c r="EH11" s="83">
        <f t="shared" si="71"/>
        <v>6</v>
      </c>
      <c r="EI11" s="83">
        <f t="shared" si="71"/>
        <v>6</v>
      </c>
      <c r="EJ11" s="83">
        <f t="shared" si="71"/>
        <v>6</v>
      </c>
      <c r="EK11" s="83">
        <f t="shared" si="71"/>
        <v>5</v>
      </c>
      <c r="EL11" s="83">
        <f t="shared" si="71"/>
        <v>5</v>
      </c>
      <c r="EM11" s="83">
        <f t="shared" si="71"/>
        <v>5</v>
      </c>
      <c r="EN11" s="83">
        <f t="shared" si="71"/>
        <v>5</v>
      </c>
      <c r="EO11" s="83">
        <f t="shared" si="71"/>
        <v>5</v>
      </c>
      <c r="EP11" s="83">
        <f t="shared" ref="EP11:ER11" si="72">EP9+1</f>
        <v>5</v>
      </c>
      <c r="EQ11" s="83">
        <f t="shared" si="72"/>
        <v>5</v>
      </c>
      <c r="ER11" s="83">
        <f t="shared" si="72"/>
        <v>5</v>
      </c>
      <c r="ES11" s="83">
        <f t="shared" ref="ES11:EZ11" si="73">ES9+1</f>
        <v>4</v>
      </c>
      <c r="ET11" s="83">
        <f t="shared" si="73"/>
        <v>4</v>
      </c>
      <c r="EU11" s="83">
        <f t="shared" si="73"/>
        <v>4</v>
      </c>
      <c r="EV11" s="83">
        <f t="shared" si="73"/>
        <v>6</v>
      </c>
      <c r="EW11" s="83">
        <f t="shared" si="73"/>
        <v>6</v>
      </c>
      <c r="EX11" s="83">
        <f t="shared" si="73"/>
        <v>6</v>
      </c>
      <c r="EY11" s="83">
        <f t="shared" si="73"/>
        <v>6</v>
      </c>
      <c r="EZ11" s="83">
        <f t="shared" si="73"/>
        <v>6</v>
      </c>
      <c r="FA11" s="83">
        <f t="shared" ref="FA11:FJ11" si="74">FA9+1</f>
        <v>6</v>
      </c>
      <c r="FB11" s="83">
        <f t="shared" si="74"/>
        <v>6</v>
      </c>
      <c r="FC11" s="83">
        <f t="shared" si="74"/>
        <v>6</v>
      </c>
      <c r="FD11" s="83">
        <f t="shared" si="74"/>
        <v>6</v>
      </c>
      <c r="FE11" s="83">
        <f t="shared" si="74"/>
        <v>6</v>
      </c>
      <c r="FF11" s="83">
        <f t="shared" si="74"/>
        <v>6</v>
      </c>
      <c r="FG11" s="83">
        <f t="shared" si="74"/>
        <v>6</v>
      </c>
      <c r="FH11" s="83">
        <f t="shared" ref="FH11" si="75">FH9+1</f>
        <v>6</v>
      </c>
      <c r="FI11" s="83">
        <f t="shared" si="74"/>
        <v>6</v>
      </c>
      <c r="FJ11" s="83">
        <f t="shared" si="74"/>
        <v>6</v>
      </c>
      <c r="FK11" s="83">
        <f t="shared" ref="FK11:FR11" si="76">FK9+1</f>
        <v>6</v>
      </c>
      <c r="FL11" s="83">
        <f t="shared" si="76"/>
        <v>6</v>
      </c>
      <c r="FM11" s="83">
        <f t="shared" si="76"/>
        <v>6</v>
      </c>
      <c r="FN11" s="83">
        <f t="shared" si="76"/>
        <v>6</v>
      </c>
      <c r="FO11" s="83">
        <f t="shared" si="76"/>
        <v>6</v>
      </c>
      <c r="FP11" s="83">
        <f t="shared" si="76"/>
        <v>4</v>
      </c>
      <c r="FQ11" s="83">
        <f t="shared" si="76"/>
        <v>4</v>
      </c>
      <c r="FR11" s="83">
        <f t="shared" si="76"/>
        <v>4</v>
      </c>
      <c r="FS11" s="83"/>
      <c r="FT11" s="83">
        <f t="shared" ref="FT11:FV11" si="77">FT9+1</f>
        <v>4</v>
      </c>
      <c r="FU11" s="83">
        <f t="shared" si="77"/>
        <v>4</v>
      </c>
      <c r="FV11" s="83">
        <f t="shared" si="77"/>
        <v>4</v>
      </c>
      <c r="FW11" s="83">
        <f t="shared" ref="FW11:GT11" si="78">FW9+1</f>
        <v>4</v>
      </c>
      <c r="FX11" s="83">
        <f t="shared" si="78"/>
        <v>4</v>
      </c>
      <c r="FY11" s="83">
        <f t="shared" si="78"/>
        <v>4</v>
      </c>
      <c r="FZ11" s="83">
        <f t="shared" si="78"/>
        <v>4</v>
      </c>
      <c r="GA11" s="83">
        <f t="shared" si="78"/>
        <v>4</v>
      </c>
      <c r="GB11" s="83">
        <f t="shared" si="78"/>
        <v>4</v>
      </c>
      <c r="GC11" s="83">
        <f t="shared" si="78"/>
        <v>4</v>
      </c>
      <c r="GD11" s="83">
        <f t="shared" si="78"/>
        <v>4</v>
      </c>
      <c r="GE11" s="83">
        <f t="shared" si="78"/>
        <v>4</v>
      </c>
      <c r="GF11" s="83">
        <f t="shared" si="78"/>
        <v>4</v>
      </c>
      <c r="GG11" s="83">
        <f t="shared" si="78"/>
        <v>4</v>
      </c>
      <c r="GH11" s="83">
        <f t="shared" si="78"/>
        <v>4</v>
      </c>
      <c r="GI11" s="83">
        <f t="shared" si="78"/>
        <v>4</v>
      </c>
      <c r="GJ11" s="83">
        <f t="shared" si="78"/>
        <v>4</v>
      </c>
      <c r="GK11" s="83">
        <f t="shared" si="78"/>
        <v>4</v>
      </c>
      <c r="GL11" s="83">
        <f t="shared" si="78"/>
        <v>4</v>
      </c>
      <c r="GM11" s="83">
        <f t="shared" si="78"/>
        <v>4</v>
      </c>
      <c r="GN11" s="83">
        <f t="shared" si="78"/>
        <v>4</v>
      </c>
      <c r="GO11" s="83">
        <f t="shared" si="78"/>
        <v>4</v>
      </c>
      <c r="GP11" s="83">
        <f t="shared" si="78"/>
        <v>4</v>
      </c>
      <c r="GQ11" s="83">
        <f t="shared" si="78"/>
        <v>4</v>
      </c>
      <c r="GR11" s="83">
        <f t="shared" si="78"/>
        <v>4</v>
      </c>
      <c r="GS11" s="83">
        <f t="shared" si="78"/>
        <v>4</v>
      </c>
      <c r="GT11" s="83">
        <f t="shared" si="78"/>
        <v>4</v>
      </c>
      <c r="GU11" s="83">
        <v>4</v>
      </c>
      <c r="GV11" s="83">
        <v>4</v>
      </c>
      <c r="GW11" s="83">
        <v>4</v>
      </c>
      <c r="GX11" s="83">
        <v>4</v>
      </c>
      <c r="GY11" s="83">
        <v>4</v>
      </c>
      <c r="GZ11" s="83">
        <v>4</v>
      </c>
      <c r="HA11" s="83">
        <v>4</v>
      </c>
      <c r="HB11" s="83">
        <v>4</v>
      </c>
      <c r="HC11" s="83">
        <v>4</v>
      </c>
      <c r="HD11" s="83">
        <v>4</v>
      </c>
      <c r="HE11" s="83">
        <v>4</v>
      </c>
      <c r="HF11" s="83">
        <v>4</v>
      </c>
      <c r="HG11" s="83">
        <v>4</v>
      </c>
      <c r="HH11" s="83">
        <v>4</v>
      </c>
      <c r="HI11" s="83">
        <v>4</v>
      </c>
      <c r="HJ11" s="83">
        <v>4</v>
      </c>
      <c r="HK11" s="83">
        <v>4</v>
      </c>
      <c r="HL11" s="83">
        <v>4</v>
      </c>
      <c r="HM11" s="83">
        <v>4</v>
      </c>
      <c r="HN11" s="83">
        <v>4</v>
      </c>
      <c r="HO11" s="83">
        <v>4</v>
      </c>
      <c r="HP11" s="83">
        <v>4</v>
      </c>
      <c r="HQ11" s="83">
        <v>4</v>
      </c>
      <c r="HR11" s="83">
        <v>4</v>
      </c>
      <c r="HS11" s="83">
        <v>4</v>
      </c>
      <c r="HT11" s="83">
        <v>4</v>
      </c>
      <c r="HU11" s="83">
        <v>4</v>
      </c>
      <c r="HV11" s="83">
        <v>4</v>
      </c>
      <c r="HW11" s="83">
        <v>4</v>
      </c>
      <c r="HX11" s="83">
        <v>4</v>
      </c>
      <c r="HY11" s="83">
        <v>4</v>
      </c>
      <c r="HZ11" s="83">
        <v>4</v>
      </c>
      <c r="IA11" s="83">
        <v>4</v>
      </c>
      <c r="IB11" s="83">
        <v>4</v>
      </c>
      <c r="IC11" s="83">
        <v>4</v>
      </c>
      <c r="ID11" s="93">
        <v>4</v>
      </c>
      <c r="IE11" s="83"/>
      <c r="IF11" s="106">
        <v>6</v>
      </c>
      <c r="IG11" s="100">
        <v>6</v>
      </c>
      <c r="IH11" s="100">
        <v>6</v>
      </c>
      <c r="II11" s="100">
        <v>6</v>
      </c>
      <c r="IJ11" s="100">
        <v>6</v>
      </c>
      <c r="IK11" s="131">
        <v>3</v>
      </c>
      <c r="IL11" s="131">
        <v>3</v>
      </c>
      <c r="IM11" s="131">
        <v>3</v>
      </c>
      <c r="IN11" s="131">
        <v>3</v>
      </c>
      <c r="IO11" s="131">
        <v>3</v>
      </c>
      <c r="IP11" s="100">
        <f t="shared" ref="IP11" si="79">IP9+1</f>
        <v>6</v>
      </c>
      <c r="IQ11" s="83">
        <f>IQ9+1</f>
        <v>6</v>
      </c>
      <c r="IR11" s="83">
        <f>IR9+1</f>
        <v>6</v>
      </c>
      <c r="IS11" s="83">
        <v>2</v>
      </c>
      <c r="IT11" s="83">
        <f t="shared" ref="IT11:JS11" si="80">IT9+1</f>
        <v>4</v>
      </c>
      <c r="IU11" s="83">
        <f t="shared" si="80"/>
        <v>4</v>
      </c>
      <c r="IV11" s="83">
        <f t="shared" si="80"/>
        <v>4</v>
      </c>
      <c r="IW11" s="83">
        <f t="shared" si="80"/>
        <v>6</v>
      </c>
      <c r="IX11" s="83">
        <f t="shared" si="80"/>
        <v>6</v>
      </c>
      <c r="IY11" s="83">
        <f t="shared" si="80"/>
        <v>6</v>
      </c>
      <c r="IZ11" s="83">
        <f t="shared" si="80"/>
        <v>6</v>
      </c>
      <c r="JA11" s="83">
        <f t="shared" si="80"/>
        <v>6</v>
      </c>
      <c r="JB11" s="83">
        <f t="shared" si="80"/>
        <v>6</v>
      </c>
      <c r="JC11" s="83">
        <f t="shared" si="80"/>
        <v>6</v>
      </c>
      <c r="JD11" s="83">
        <f t="shared" si="80"/>
        <v>6</v>
      </c>
      <c r="JE11" s="83">
        <f t="shared" si="80"/>
        <v>6</v>
      </c>
      <c r="JF11" s="83">
        <f t="shared" si="80"/>
        <v>6</v>
      </c>
      <c r="JG11" s="83">
        <f t="shared" si="80"/>
        <v>6</v>
      </c>
      <c r="JH11" s="83">
        <f t="shared" si="80"/>
        <v>6</v>
      </c>
      <c r="JI11" s="83">
        <f t="shared" si="80"/>
        <v>6</v>
      </c>
      <c r="JJ11" s="83">
        <f t="shared" si="80"/>
        <v>6</v>
      </c>
      <c r="JK11" s="83">
        <f t="shared" si="80"/>
        <v>6</v>
      </c>
      <c r="JL11" s="83">
        <f t="shared" si="80"/>
        <v>6</v>
      </c>
      <c r="JM11" s="83">
        <f t="shared" si="80"/>
        <v>6</v>
      </c>
      <c r="JN11" s="83">
        <f t="shared" si="80"/>
        <v>6</v>
      </c>
      <c r="JO11" s="83">
        <f t="shared" si="80"/>
        <v>6</v>
      </c>
      <c r="JP11" s="83">
        <f t="shared" si="80"/>
        <v>6</v>
      </c>
      <c r="JQ11" s="83">
        <f t="shared" si="80"/>
        <v>4</v>
      </c>
      <c r="JR11" s="83">
        <f t="shared" si="80"/>
        <v>4</v>
      </c>
      <c r="JS11" s="93">
        <f t="shared" si="80"/>
        <v>4</v>
      </c>
      <c r="JT11" s="12"/>
      <c r="JU11" s="33">
        <f t="shared" ref="JU11" si="81">JU9+1</f>
        <v>6</v>
      </c>
      <c r="JV11" s="57">
        <f t="shared" ref="JV11:JW11" si="82">JV9+1</f>
        <v>6</v>
      </c>
      <c r="JW11" s="62">
        <f t="shared" si="82"/>
        <v>6</v>
      </c>
    </row>
    <row r="12" spans="1:283">
      <c r="A12" s="19" t="s">
        <v>257</v>
      </c>
      <c r="B12" s="35">
        <v>62</v>
      </c>
      <c r="C12" s="12">
        <v>62</v>
      </c>
      <c r="D12" s="12">
        <v>62</v>
      </c>
      <c r="E12" s="12">
        <v>62</v>
      </c>
      <c r="F12" s="12">
        <v>62</v>
      </c>
      <c r="G12" s="12">
        <v>62</v>
      </c>
      <c r="H12" s="12">
        <v>62</v>
      </c>
      <c r="I12" s="12">
        <v>62</v>
      </c>
      <c r="J12" s="100">
        <v>62</v>
      </c>
      <c r="K12" s="13">
        <v>104</v>
      </c>
      <c r="L12" s="13">
        <v>104</v>
      </c>
      <c r="M12" s="57">
        <v>62</v>
      </c>
      <c r="N12" s="83">
        <v>104</v>
      </c>
      <c r="O12" s="83">
        <v>104</v>
      </c>
      <c r="P12" s="83">
        <v>104</v>
      </c>
      <c r="Q12" s="83">
        <v>104</v>
      </c>
      <c r="R12" s="83">
        <v>104</v>
      </c>
      <c r="S12" s="83">
        <v>104</v>
      </c>
      <c r="T12" s="13">
        <v>40</v>
      </c>
      <c r="U12" s="13">
        <v>40</v>
      </c>
      <c r="V12" s="13">
        <v>40</v>
      </c>
      <c r="W12" s="13">
        <v>40</v>
      </c>
      <c r="X12" s="13">
        <v>55</v>
      </c>
      <c r="Y12" s="13">
        <v>55</v>
      </c>
      <c r="Z12" s="13">
        <v>55</v>
      </c>
      <c r="AA12" s="13">
        <v>35</v>
      </c>
      <c r="AB12" s="13">
        <v>55</v>
      </c>
      <c r="AC12" s="13">
        <v>62</v>
      </c>
      <c r="AD12" s="57">
        <v>62</v>
      </c>
      <c r="AE12" s="57">
        <v>62</v>
      </c>
      <c r="AF12" s="57">
        <v>62</v>
      </c>
      <c r="AG12" s="57">
        <v>62</v>
      </c>
      <c r="AH12" s="62">
        <v>62</v>
      </c>
      <c r="AI12" s="13"/>
      <c r="AJ12" s="35">
        <v>62</v>
      </c>
      <c r="AK12" s="12">
        <v>62</v>
      </c>
      <c r="AL12" s="100">
        <v>62</v>
      </c>
      <c r="AM12" s="83">
        <v>104</v>
      </c>
      <c r="AN12" s="83">
        <v>68</v>
      </c>
      <c r="AO12" s="83">
        <v>62</v>
      </c>
      <c r="AP12" s="83">
        <v>104</v>
      </c>
      <c r="AQ12" s="83">
        <v>104</v>
      </c>
      <c r="AR12" s="83">
        <v>104</v>
      </c>
      <c r="AS12" s="83">
        <v>104</v>
      </c>
      <c r="AT12" s="83">
        <v>104</v>
      </c>
      <c r="AU12" s="83">
        <v>104</v>
      </c>
      <c r="AV12" s="83">
        <v>40</v>
      </c>
      <c r="AW12" s="83">
        <v>40</v>
      </c>
      <c r="AX12" s="83">
        <v>40</v>
      </c>
      <c r="AY12" s="83">
        <v>40</v>
      </c>
      <c r="AZ12" s="83">
        <v>55</v>
      </c>
      <c r="BA12" s="83">
        <v>55</v>
      </c>
      <c r="BB12" s="83">
        <v>55</v>
      </c>
      <c r="BC12" s="83">
        <v>55</v>
      </c>
      <c r="BD12" s="12">
        <v>48</v>
      </c>
      <c r="BE12" s="12">
        <v>48</v>
      </c>
      <c r="BF12" s="12">
        <v>48</v>
      </c>
      <c r="BG12" s="12">
        <v>48</v>
      </c>
      <c r="BH12" s="12">
        <v>48</v>
      </c>
      <c r="BI12" s="12">
        <v>48</v>
      </c>
      <c r="BJ12" s="12">
        <v>48</v>
      </c>
      <c r="BK12" s="12">
        <v>48</v>
      </c>
      <c r="BL12" s="12">
        <v>48</v>
      </c>
      <c r="BM12" s="12">
        <v>48</v>
      </c>
      <c r="BN12" s="12">
        <v>48</v>
      </c>
      <c r="BO12" s="12">
        <v>48</v>
      </c>
      <c r="BP12" s="12">
        <v>48</v>
      </c>
      <c r="BQ12" s="12">
        <v>48</v>
      </c>
      <c r="BR12" s="12">
        <v>48</v>
      </c>
      <c r="BS12" s="12">
        <v>48</v>
      </c>
      <c r="BT12" s="12">
        <v>48</v>
      </c>
      <c r="BU12" s="12">
        <v>48</v>
      </c>
      <c r="BV12" s="12">
        <v>48</v>
      </c>
      <c r="BW12" s="12">
        <v>48</v>
      </c>
      <c r="BX12" s="12">
        <v>48</v>
      </c>
      <c r="BY12" s="12">
        <v>48</v>
      </c>
      <c r="BZ12" s="12">
        <v>48</v>
      </c>
      <c r="CA12" s="12">
        <v>48</v>
      </c>
      <c r="CB12" s="12">
        <v>48</v>
      </c>
      <c r="CC12" s="12">
        <v>48</v>
      </c>
      <c r="CD12" s="12">
        <v>48</v>
      </c>
      <c r="CE12" s="12">
        <v>62</v>
      </c>
      <c r="CF12" s="12">
        <v>62</v>
      </c>
      <c r="CG12" s="12">
        <v>62</v>
      </c>
      <c r="CH12" s="12">
        <v>62</v>
      </c>
      <c r="CI12" s="12">
        <v>62</v>
      </c>
      <c r="CJ12" s="12">
        <v>62</v>
      </c>
      <c r="CK12" s="12">
        <v>62</v>
      </c>
      <c r="CL12" s="12">
        <v>62</v>
      </c>
      <c r="CM12" s="12">
        <v>62</v>
      </c>
      <c r="CN12" s="12">
        <v>62</v>
      </c>
      <c r="CO12" s="12">
        <v>62</v>
      </c>
      <c r="CP12" s="12">
        <v>62</v>
      </c>
      <c r="CQ12" s="12">
        <v>62</v>
      </c>
      <c r="CR12" s="12">
        <v>62</v>
      </c>
      <c r="CS12" s="12">
        <v>62</v>
      </c>
      <c r="CT12" s="12">
        <v>62</v>
      </c>
      <c r="CU12" s="12">
        <v>62</v>
      </c>
      <c r="CV12" s="12">
        <v>62</v>
      </c>
      <c r="CW12" s="12">
        <v>62</v>
      </c>
      <c r="CX12" s="12">
        <v>62</v>
      </c>
      <c r="CY12" s="12">
        <v>62</v>
      </c>
      <c r="CZ12" s="12">
        <v>62</v>
      </c>
      <c r="DA12" s="12">
        <v>62</v>
      </c>
      <c r="DB12" s="12">
        <v>62</v>
      </c>
      <c r="DC12" s="12">
        <v>62</v>
      </c>
      <c r="DD12" s="12">
        <v>62</v>
      </c>
      <c r="DE12" s="12">
        <v>62</v>
      </c>
      <c r="DF12" s="12">
        <v>62</v>
      </c>
      <c r="DG12" s="12">
        <v>62</v>
      </c>
      <c r="DH12" s="12">
        <v>62</v>
      </c>
      <c r="DI12" s="12">
        <v>62</v>
      </c>
      <c r="DJ12" s="12">
        <v>62</v>
      </c>
      <c r="DK12" s="12">
        <v>62</v>
      </c>
      <c r="DL12" s="12">
        <v>62</v>
      </c>
      <c r="DM12" s="12">
        <v>62</v>
      </c>
      <c r="DN12" s="36">
        <v>62</v>
      </c>
      <c r="DO12" s="12"/>
      <c r="DP12" s="106">
        <v>50</v>
      </c>
      <c r="DQ12" s="100">
        <v>50</v>
      </c>
      <c r="DR12" s="100">
        <v>50</v>
      </c>
      <c r="DS12" s="100">
        <v>50</v>
      </c>
      <c r="DT12" s="100">
        <v>50</v>
      </c>
      <c r="DU12" s="131">
        <v>26</v>
      </c>
      <c r="DV12" s="131">
        <v>40</v>
      </c>
      <c r="DW12" s="131">
        <v>55</v>
      </c>
      <c r="DX12" s="131">
        <v>55</v>
      </c>
      <c r="DY12" s="131">
        <v>55</v>
      </c>
      <c r="DZ12" s="131">
        <v>26</v>
      </c>
      <c r="EA12" s="100">
        <v>62</v>
      </c>
      <c r="EB12" s="83">
        <v>104</v>
      </c>
      <c r="EC12" s="83">
        <v>104</v>
      </c>
      <c r="ED12" s="83">
        <v>62</v>
      </c>
      <c r="EE12" s="83">
        <v>104</v>
      </c>
      <c r="EF12" s="83">
        <v>104</v>
      </c>
      <c r="EG12" s="83">
        <v>104</v>
      </c>
      <c r="EH12" s="83">
        <v>104</v>
      </c>
      <c r="EI12" s="83">
        <v>104</v>
      </c>
      <c r="EJ12" s="83">
        <v>104</v>
      </c>
      <c r="EK12" s="83">
        <v>40</v>
      </c>
      <c r="EL12" s="83">
        <v>40</v>
      </c>
      <c r="EM12" s="83">
        <v>40</v>
      </c>
      <c r="EN12" s="83">
        <v>40</v>
      </c>
      <c r="EO12" s="83">
        <v>55</v>
      </c>
      <c r="EP12" s="83">
        <v>55</v>
      </c>
      <c r="EQ12" s="83">
        <v>55</v>
      </c>
      <c r="ER12" s="83">
        <v>55</v>
      </c>
      <c r="ES12" s="12">
        <v>35</v>
      </c>
      <c r="ET12" s="12">
        <v>35</v>
      </c>
      <c r="EU12" s="12">
        <v>35</v>
      </c>
      <c r="EV12" s="12">
        <v>68</v>
      </c>
      <c r="EW12" s="12">
        <v>68</v>
      </c>
      <c r="EX12" s="12">
        <v>68</v>
      </c>
      <c r="EY12" s="12">
        <v>68</v>
      </c>
      <c r="EZ12" s="12">
        <v>68</v>
      </c>
      <c r="FA12" s="12">
        <v>68</v>
      </c>
      <c r="FB12" s="12">
        <v>68</v>
      </c>
      <c r="FC12" s="12">
        <v>68</v>
      </c>
      <c r="FD12" s="12">
        <v>68</v>
      </c>
      <c r="FE12" s="12">
        <v>68</v>
      </c>
      <c r="FF12" s="12">
        <v>68</v>
      </c>
      <c r="FG12" s="12">
        <v>68</v>
      </c>
      <c r="FH12" s="12">
        <v>68</v>
      </c>
      <c r="FI12" s="12">
        <v>68</v>
      </c>
      <c r="FJ12" s="12">
        <v>68</v>
      </c>
      <c r="FK12" s="12">
        <v>68</v>
      </c>
      <c r="FL12" s="12">
        <v>68</v>
      </c>
      <c r="FM12" s="12">
        <v>68</v>
      </c>
      <c r="FN12" s="12">
        <v>68</v>
      </c>
      <c r="FO12" s="12">
        <v>68</v>
      </c>
      <c r="FP12" s="12">
        <v>35</v>
      </c>
      <c r="FQ12" s="12">
        <v>35</v>
      </c>
      <c r="FR12" s="12">
        <v>35</v>
      </c>
      <c r="FS12" s="12"/>
      <c r="FT12" s="12">
        <v>84</v>
      </c>
      <c r="FU12" s="12">
        <v>84</v>
      </c>
      <c r="FV12" s="12">
        <v>84</v>
      </c>
      <c r="FW12" s="12">
        <v>84</v>
      </c>
      <c r="FX12" s="12">
        <v>84</v>
      </c>
      <c r="FY12" s="12">
        <v>84</v>
      </c>
      <c r="FZ12" s="12">
        <v>84</v>
      </c>
      <c r="GA12" s="12">
        <v>84</v>
      </c>
      <c r="GB12" s="12">
        <v>84</v>
      </c>
      <c r="GC12" s="12">
        <v>84</v>
      </c>
      <c r="GD12" s="12">
        <v>84</v>
      </c>
      <c r="GE12" s="12">
        <v>84</v>
      </c>
      <c r="GF12" s="12">
        <v>84</v>
      </c>
      <c r="GG12" s="12">
        <v>84</v>
      </c>
      <c r="GH12" s="12">
        <v>84</v>
      </c>
      <c r="GI12" s="12">
        <v>84</v>
      </c>
      <c r="GJ12" s="12">
        <v>84</v>
      </c>
      <c r="GK12" s="12">
        <v>84</v>
      </c>
      <c r="GL12" s="12">
        <v>84</v>
      </c>
      <c r="GM12" s="12">
        <v>84</v>
      </c>
      <c r="GN12" s="12">
        <v>84</v>
      </c>
      <c r="GO12" s="12">
        <v>84</v>
      </c>
      <c r="GP12" s="12">
        <v>84</v>
      </c>
      <c r="GQ12" s="12">
        <v>84</v>
      </c>
      <c r="GR12" s="12">
        <v>84</v>
      </c>
      <c r="GS12" s="12">
        <v>84</v>
      </c>
      <c r="GT12" s="12">
        <v>84</v>
      </c>
      <c r="GU12" s="12">
        <v>62</v>
      </c>
      <c r="GV12" s="12">
        <v>62</v>
      </c>
      <c r="GW12" s="12">
        <v>62</v>
      </c>
      <c r="GX12" s="12">
        <v>62</v>
      </c>
      <c r="GY12" s="12">
        <v>62</v>
      </c>
      <c r="GZ12" s="12">
        <v>62</v>
      </c>
      <c r="HA12" s="12">
        <v>62</v>
      </c>
      <c r="HB12" s="12">
        <v>62</v>
      </c>
      <c r="HC12" s="12">
        <v>62</v>
      </c>
      <c r="HD12" s="12">
        <v>62</v>
      </c>
      <c r="HE12" s="12">
        <v>62</v>
      </c>
      <c r="HF12" s="12">
        <v>62</v>
      </c>
      <c r="HG12" s="12">
        <v>62</v>
      </c>
      <c r="HH12" s="12">
        <v>62</v>
      </c>
      <c r="HI12" s="12">
        <v>62</v>
      </c>
      <c r="HJ12" s="12">
        <v>62</v>
      </c>
      <c r="HK12" s="12">
        <v>62</v>
      </c>
      <c r="HL12" s="12">
        <v>62</v>
      </c>
      <c r="HM12" s="12">
        <v>62</v>
      </c>
      <c r="HN12" s="12">
        <v>62</v>
      </c>
      <c r="HO12" s="12">
        <v>62</v>
      </c>
      <c r="HP12" s="12">
        <v>62</v>
      </c>
      <c r="HQ12" s="12">
        <v>62</v>
      </c>
      <c r="HR12" s="12">
        <v>62</v>
      </c>
      <c r="HS12" s="12">
        <v>62</v>
      </c>
      <c r="HT12" s="12">
        <v>62</v>
      </c>
      <c r="HU12" s="12">
        <v>62</v>
      </c>
      <c r="HV12" s="12">
        <v>62</v>
      </c>
      <c r="HW12" s="12">
        <v>62</v>
      </c>
      <c r="HX12" s="12">
        <v>62</v>
      </c>
      <c r="HY12" s="12">
        <v>62</v>
      </c>
      <c r="HZ12" s="12">
        <v>62</v>
      </c>
      <c r="IA12" s="12">
        <v>62</v>
      </c>
      <c r="IB12" s="12">
        <v>62</v>
      </c>
      <c r="IC12" s="12">
        <v>62</v>
      </c>
      <c r="ID12" s="36">
        <v>62</v>
      </c>
      <c r="IE12" s="12"/>
      <c r="IF12" s="106">
        <v>68</v>
      </c>
      <c r="IG12" s="100">
        <v>68</v>
      </c>
      <c r="IH12" s="100">
        <v>68</v>
      </c>
      <c r="II12" s="100">
        <v>68</v>
      </c>
      <c r="IJ12" s="100">
        <v>68</v>
      </c>
      <c r="IK12" s="131">
        <v>40</v>
      </c>
      <c r="IL12" s="131">
        <v>40</v>
      </c>
      <c r="IM12" s="131">
        <v>40</v>
      </c>
      <c r="IN12" s="131">
        <v>40</v>
      </c>
      <c r="IO12" s="131">
        <v>40</v>
      </c>
      <c r="IP12" s="100">
        <v>62</v>
      </c>
      <c r="IQ12" s="83">
        <v>103</v>
      </c>
      <c r="IR12" s="83">
        <v>103</v>
      </c>
      <c r="IS12" s="83">
        <v>62</v>
      </c>
      <c r="IT12" s="83">
        <v>76</v>
      </c>
      <c r="IU12" s="83">
        <v>76</v>
      </c>
      <c r="IV12" s="83">
        <v>76</v>
      </c>
      <c r="IW12" s="83">
        <v>146</v>
      </c>
      <c r="IX12" s="83">
        <v>146</v>
      </c>
      <c r="IY12" s="83">
        <v>146</v>
      </c>
      <c r="IZ12" s="83">
        <v>146</v>
      </c>
      <c r="JA12" s="83">
        <v>146</v>
      </c>
      <c r="JB12" s="83">
        <v>162</v>
      </c>
      <c r="JC12" s="83">
        <v>162</v>
      </c>
      <c r="JD12" s="83">
        <v>162</v>
      </c>
      <c r="JE12" s="83">
        <v>162</v>
      </c>
      <c r="JF12" s="83">
        <v>162</v>
      </c>
      <c r="JG12" s="83">
        <v>68</v>
      </c>
      <c r="JH12" s="83">
        <v>68</v>
      </c>
      <c r="JI12" s="83">
        <v>68</v>
      </c>
      <c r="JJ12" s="83">
        <v>68</v>
      </c>
      <c r="JK12" s="83">
        <v>68</v>
      </c>
      <c r="JL12" s="83">
        <v>68</v>
      </c>
      <c r="JM12" s="83">
        <v>68</v>
      </c>
      <c r="JN12" s="83">
        <v>68</v>
      </c>
      <c r="JO12" s="83">
        <v>68</v>
      </c>
      <c r="JP12" s="83">
        <v>68</v>
      </c>
      <c r="JQ12" s="83">
        <v>35</v>
      </c>
      <c r="JR12" s="83">
        <v>35</v>
      </c>
      <c r="JS12" s="93">
        <v>35</v>
      </c>
      <c r="JT12" s="12"/>
      <c r="JU12" s="33">
        <v>76</v>
      </c>
      <c r="JV12" s="57">
        <v>76</v>
      </c>
      <c r="JW12" s="62">
        <v>76</v>
      </c>
    </row>
    <row r="13" spans="1:283">
      <c r="A13" s="19" t="s">
        <v>189</v>
      </c>
      <c r="B13" s="35">
        <f>B12*B8/1000</f>
        <v>1.86</v>
      </c>
      <c r="C13" s="12">
        <f t="shared" ref="C13:I13" si="83">C12*C8/1000</f>
        <v>1.86</v>
      </c>
      <c r="D13" s="12">
        <f t="shared" si="83"/>
        <v>1.86</v>
      </c>
      <c r="E13" s="12">
        <f>E12*E8/1000</f>
        <v>1.86</v>
      </c>
      <c r="F13" s="12">
        <f t="shared" si="83"/>
        <v>1.86</v>
      </c>
      <c r="G13" s="12">
        <f t="shared" si="83"/>
        <v>1.86</v>
      </c>
      <c r="H13" s="12">
        <f t="shared" si="83"/>
        <v>1.86</v>
      </c>
      <c r="I13" s="12">
        <f t="shared" si="83"/>
        <v>1.86</v>
      </c>
      <c r="J13" s="100">
        <f>(J12*J8/1000)+(150*0.3333*5/1000)</f>
        <v>2.1099749999999999</v>
      </c>
      <c r="K13" s="13">
        <f>K12*K8/1000</f>
        <v>3.12</v>
      </c>
      <c r="L13" s="13">
        <f>L12*L8/1000</f>
        <v>3.12</v>
      </c>
      <c r="M13" s="57">
        <f>(M12*M8/1000)+(150*0.333*2.5/1000)</f>
        <v>1.6748750000000001</v>
      </c>
      <c r="N13" s="83">
        <f t="shared" ref="N13:Q13" si="84">N12*N8/1000</f>
        <v>3.12</v>
      </c>
      <c r="O13" s="83">
        <f t="shared" si="84"/>
        <v>3.12</v>
      </c>
      <c r="P13" s="83">
        <f t="shared" si="84"/>
        <v>3.12</v>
      </c>
      <c r="Q13" s="83">
        <f t="shared" si="84"/>
        <v>3.12</v>
      </c>
      <c r="R13" s="83">
        <f>R12*R8/1000</f>
        <v>3.12</v>
      </c>
      <c r="S13" s="83">
        <f>S12*S8/1000</f>
        <v>3.12</v>
      </c>
      <c r="T13" s="13">
        <f t="shared" ref="T13:X13" si="85">T12*T8/1000</f>
        <v>1</v>
      </c>
      <c r="U13" s="13">
        <f t="shared" ref="U13:W13" si="86">U12*U8/1000</f>
        <v>1</v>
      </c>
      <c r="V13" s="13">
        <f t="shared" si="86"/>
        <v>1</v>
      </c>
      <c r="W13" s="13">
        <f t="shared" si="86"/>
        <v>1</v>
      </c>
      <c r="X13" s="13">
        <f t="shared" si="85"/>
        <v>1.375</v>
      </c>
      <c r="Y13" s="13">
        <f t="shared" ref="Y13:Z13" si="87">Y12*Y8/1000</f>
        <v>1.375</v>
      </c>
      <c r="Z13" s="13">
        <f t="shared" si="87"/>
        <v>1.375</v>
      </c>
      <c r="AA13" s="13">
        <f t="shared" ref="AA13:AB13" si="88">AA12*AA8/1000</f>
        <v>0.875</v>
      </c>
      <c r="AB13" s="13">
        <f t="shared" si="88"/>
        <v>1.375</v>
      </c>
      <c r="AC13" s="13">
        <f t="shared" ref="AC13:AH13" si="89">AC12*AC8/1000</f>
        <v>1.86</v>
      </c>
      <c r="AD13" s="57">
        <f t="shared" si="89"/>
        <v>1.86</v>
      </c>
      <c r="AE13" s="57">
        <f t="shared" si="89"/>
        <v>1.86</v>
      </c>
      <c r="AF13" s="57">
        <f t="shared" si="89"/>
        <v>1.86</v>
      </c>
      <c r="AG13" s="57">
        <f t="shared" si="89"/>
        <v>1.86</v>
      </c>
      <c r="AH13" s="62">
        <f t="shared" si="89"/>
        <v>1.86</v>
      </c>
      <c r="AI13" s="13"/>
      <c r="AJ13" s="35">
        <f>AJ12*AJ8/1000</f>
        <v>1.86</v>
      </c>
      <c r="AK13" s="12">
        <f>AK12*AK8/1000</f>
        <v>1.86</v>
      </c>
      <c r="AL13" s="100">
        <f>(AL12*AL8/1000)+(150*0.3333*5/1000)</f>
        <v>2.1099749999999999</v>
      </c>
      <c r="AM13" s="83">
        <f>AM12*AM8/1000</f>
        <v>3.12</v>
      </c>
      <c r="AN13" s="83">
        <f t="shared" ref="AN13" si="90">AN12*AN8/1000</f>
        <v>2.04</v>
      </c>
      <c r="AO13" s="83">
        <f>(AO12*AO8/1000)+(150*0.333*2.5/1000)</f>
        <v>1.6748750000000001</v>
      </c>
      <c r="AP13" s="83">
        <f t="shared" ref="AP13:AZ13" si="91">AP12*AP8/1000</f>
        <v>3.12</v>
      </c>
      <c r="AQ13" s="83">
        <f t="shared" si="91"/>
        <v>3.12</v>
      </c>
      <c r="AR13" s="83">
        <f t="shared" si="91"/>
        <v>3.12</v>
      </c>
      <c r="AS13" s="83">
        <f t="shared" si="91"/>
        <v>3.12</v>
      </c>
      <c r="AT13" s="83">
        <f t="shared" si="91"/>
        <v>3.12</v>
      </c>
      <c r="AU13" s="83">
        <f t="shared" si="91"/>
        <v>3.12</v>
      </c>
      <c r="AV13" s="83">
        <f t="shared" si="91"/>
        <v>1</v>
      </c>
      <c r="AW13" s="83">
        <f t="shared" si="91"/>
        <v>1</v>
      </c>
      <c r="AX13" s="83">
        <f t="shared" si="91"/>
        <v>1</v>
      </c>
      <c r="AY13" s="83">
        <f t="shared" si="91"/>
        <v>1</v>
      </c>
      <c r="AZ13" s="83">
        <f t="shared" si="91"/>
        <v>1.375</v>
      </c>
      <c r="BA13" s="83">
        <f t="shared" ref="BA13:BF13" si="92">BA12*BA8/1000</f>
        <v>1.375</v>
      </c>
      <c r="BB13" s="83">
        <f t="shared" si="92"/>
        <v>1.375</v>
      </c>
      <c r="BC13" s="83">
        <f t="shared" si="92"/>
        <v>1.375</v>
      </c>
      <c r="BD13" s="83">
        <f t="shared" si="92"/>
        <v>0.96</v>
      </c>
      <c r="BE13" s="83">
        <f t="shared" si="92"/>
        <v>0.96</v>
      </c>
      <c r="BF13" s="83">
        <f t="shared" si="92"/>
        <v>0.96</v>
      </c>
      <c r="BG13" s="83">
        <f t="shared" ref="BG13:CD13" si="93">BG12*BG8/1000</f>
        <v>0.96</v>
      </c>
      <c r="BH13" s="83">
        <f t="shared" si="93"/>
        <v>0.96</v>
      </c>
      <c r="BI13" s="83">
        <f t="shared" si="93"/>
        <v>0.96</v>
      </c>
      <c r="BJ13" s="83">
        <f t="shared" si="93"/>
        <v>0.96</v>
      </c>
      <c r="BK13" s="83">
        <f t="shared" si="93"/>
        <v>0.96</v>
      </c>
      <c r="BL13" s="83">
        <f t="shared" si="93"/>
        <v>0.96</v>
      </c>
      <c r="BM13" s="83">
        <f t="shared" si="93"/>
        <v>0.96</v>
      </c>
      <c r="BN13" s="83">
        <f t="shared" si="93"/>
        <v>0.96</v>
      </c>
      <c r="BO13" s="83">
        <f t="shared" si="93"/>
        <v>0.96</v>
      </c>
      <c r="BP13" s="83">
        <f t="shared" si="93"/>
        <v>0.96</v>
      </c>
      <c r="BQ13" s="83">
        <f t="shared" si="93"/>
        <v>0.96</v>
      </c>
      <c r="BR13" s="83">
        <f t="shared" si="93"/>
        <v>0.96</v>
      </c>
      <c r="BS13" s="83">
        <f t="shared" si="93"/>
        <v>0.96</v>
      </c>
      <c r="BT13" s="83">
        <f t="shared" si="93"/>
        <v>0.96</v>
      </c>
      <c r="BU13" s="83">
        <f t="shared" si="93"/>
        <v>0.96</v>
      </c>
      <c r="BV13" s="83">
        <f t="shared" si="93"/>
        <v>0.96</v>
      </c>
      <c r="BW13" s="83">
        <f t="shared" si="93"/>
        <v>0.96</v>
      </c>
      <c r="BX13" s="83">
        <f t="shared" si="93"/>
        <v>0.96</v>
      </c>
      <c r="BY13" s="83">
        <f t="shared" si="93"/>
        <v>0.96</v>
      </c>
      <c r="BZ13" s="83">
        <f t="shared" si="93"/>
        <v>0.96</v>
      </c>
      <c r="CA13" s="83">
        <f t="shared" si="93"/>
        <v>0.96</v>
      </c>
      <c r="CB13" s="83">
        <f t="shared" si="93"/>
        <v>0.96</v>
      </c>
      <c r="CC13" s="83">
        <f t="shared" si="93"/>
        <v>0.96</v>
      </c>
      <c r="CD13" s="83">
        <f t="shared" si="93"/>
        <v>0.96</v>
      </c>
      <c r="CE13" s="83">
        <f t="shared" ref="CE13:CH13" si="94">CE12*CE8/1000</f>
        <v>1.7812104</v>
      </c>
      <c r="CF13" s="83">
        <f t="shared" si="94"/>
        <v>1.7812104</v>
      </c>
      <c r="CG13" s="83">
        <f t="shared" si="94"/>
        <v>1.7812104</v>
      </c>
      <c r="CH13" s="83">
        <f t="shared" si="94"/>
        <v>1.7812104</v>
      </c>
      <c r="CI13" s="83">
        <f t="shared" ref="CI13:DN13" si="95">CI12*CI8/1000</f>
        <v>1.7812104</v>
      </c>
      <c r="CJ13" s="83">
        <f t="shared" si="95"/>
        <v>1.7812104</v>
      </c>
      <c r="CK13" s="83">
        <f t="shared" si="95"/>
        <v>1.7812104</v>
      </c>
      <c r="CL13" s="83">
        <f t="shared" si="95"/>
        <v>1.7812104</v>
      </c>
      <c r="CM13" s="83">
        <f t="shared" si="95"/>
        <v>1.7812104</v>
      </c>
      <c r="CN13" s="83">
        <f t="shared" si="95"/>
        <v>1.7812104</v>
      </c>
      <c r="CO13" s="83">
        <f t="shared" si="95"/>
        <v>1.7812104</v>
      </c>
      <c r="CP13" s="83">
        <f t="shared" si="95"/>
        <v>1.7812104</v>
      </c>
      <c r="CQ13" s="83">
        <f t="shared" si="95"/>
        <v>1.7812104</v>
      </c>
      <c r="CR13" s="83">
        <f t="shared" si="95"/>
        <v>1.7812104</v>
      </c>
      <c r="CS13" s="83">
        <f t="shared" si="95"/>
        <v>1.7812104</v>
      </c>
      <c r="CT13" s="83">
        <f t="shared" si="95"/>
        <v>1.7812104</v>
      </c>
      <c r="CU13" s="83">
        <f t="shared" si="95"/>
        <v>1.7812104</v>
      </c>
      <c r="CV13" s="83">
        <f t="shared" si="95"/>
        <v>1.7812104</v>
      </c>
      <c r="CW13" s="83">
        <f t="shared" si="95"/>
        <v>1.7812104</v>
      </c>
      <c r="CX13" s="83">
        <f t="shared" si="95"/>
        <v>1.7812104</v>
      </c>
      <c r="CY13" s="83">
        <f t="shared" si="95"/>
        <v>1.7812104</v>
      </c>
      <c r="CZ13" s="83">
        <f t="shared" si="95"/>
        <v>1.7812104</v>
      </c>
      <c r="DA13" s="83">
        <f t="shared" si="95"/>
        <v>1.7812104</v>
      </c>
      <c r="DB13" s="83">
        <f t="shared" si="95"/>
        <v>1.7812104</v>
      </c>
      <c r="DC13" s="83">
        <f t="shared" si="95"/>
        <v>1.7812104</v>
      </c>
      <c r="DD13" s="83">
        <f t="shared" si="95"/>
        <v>1.7812104</v>
      </c>
      <c r="DE13" s="83">
        <f t="shared" si="95"/>
        <v>1.7812104</v>
      </c>
      <c r="DF13" s="83">
        <f t="shared" si="95"/>
        <v>1.7812104</v>
      </c>
      <c r="DG13" s="83">
        <f t="shared" si="95"/>
        <v>1.7812104</v>
      </c>
      <c r="DH13" s="83">
        <f t="shared" si="95"/>
        <v>1.7812104</v>
      </c>
      <c r="DI13" s="83">
        <f t="shared" si="95"/>
        <v>1.7812104</v>
      </c>
      <c r="DJ13" s="83">
        <f t="shared" si="95"/>
        <v>1.7812104</v>
      </c>
      <c r="DK13" s="83">
        <f t="shared" si="95"/>
        <v>1.7812104</v>
      </c>
      <c r="DL13" s="83">
        <f t="shared" si="95"/>
        <v>1.7812104</v>
      </c>
      <c r="DM13" s="83">
        <f t="shared" si="95"/>
        <v>1.7812104</v>
      </c>
      <c r="DN13" s="93">
        <f t="shared" si="95"/>
        <v>1.7812104</v>
      </c>
      <c r="DO13" s="83"/>
      <c r="DP13" s="106">
        <v>1.5</v>
      </c>
      <c r="DQ13" s="100">
        <v>1.5</v>
      </c>
      <c r="DR13" s="100">
        <v>1.5</v>
      </c>
      <c r="DS13" s="100">
        <v>1.5</v>
      </c>
      <c r="DT13" s="100">
        <v>1.5</v>
      </c>
      <c r="DU13" s="83">
        <f>(DU12*DU8/1000)+(2.5*150*0.3333/1000)</f>
        <v>0.55398749999999997</v>
      </c>
      <c r="DV13" s="83">
        <f t="shared" ref="DV13:DW13" si="96">DV12*DV8/1000</f>
        <v>0.54</v>
      </c>
      <c r="DW13" s="83">
        <f t="shared" si="96"/>
        <v>1.65</v>
      </c>
      <c r="DX13" s="83">
        <f t="shared" ref="DX13:DY13" si="97">DX12*DX8/1000</f>
        <v>1.65</v>
      </c>
      <c r="DY13" s="83">
        <f t="shared" si="97"/>
        <v>1.65</v>
      </c>
      <c r="DZ13" s="83">
        <f t="shared" ref="DZ13" si="98">DZ12*DZ8/1000</f>
        <v>0.52</v>
      </c>
      <c r="EA13" s="100">
        <f>(EA12*EA8/1000)+(150*0.3333*5/1000)</f>
        <v>2.1099749999999999</v>
      </c>
      <c r="EB13" s="83">
        <f t="shared" ref="EB13:EO13" si="99">EB12*EB8/1000</f>
        <v>3.12</v>
      </c>
      <c r="EC13" s="83">
        <f t="shared" si="99"/>
        <v>3.12</v>
      </c>
      <c r="ED13" s="83">
        <f>(ED12*ED8/1000)+(150*0.333*2.5/1000)</f>
        <v>1.6748750000000001</v>
      </c>
      <c r="EE13" s="83">
        <f t="shared" si="99"/>
        <v>3.12</v>
      </c>
      <c r="EF13" s="83">
        <f t="shared" si="99"/>
        <v>3.12</v>
      </c>
      <c r="EG13" s="83">
        <f t="shared" si="99"/>
        <v>3.12</v>
      </c>
      <c r="EH13" s="83">
        <f t="shared" si="99"/>
        <v>3.12</v>
      </c>
      <c r="EI13" s="83">
        <f t="shared" si="99"/>
        <v>3.12</v>
      </c>
      <c r="EJ13" s="83">
        <f t="shared" si="99"/>
        <v>3.12</v>
      </c>
      <c r="EK13" s="83">
        <f t="shared" si="99"/>
        <v>1</v>
      </c>
      <c r="EL13" s="83">
        <f t="shared" si="99"/>
        <v>1</v>
      </c>
      <c r="EM13" s="83">
        <f t="shared" si="99"/>
        <v>1</v>
      </c>
      <c r="EN13" s="83">
        <f t="shared" si="99"/>
        <v>1</v>
      </c>
      <c r="EO13" s="83">
        <f t="shared" si="99"/>
        <v>1.375</v>
      </c>
      <c r="EP13" s="83">
        <f t="shared" ref="EP13:ER13" si="100">EP12*EP8/1000</f>
        <v>1.375</v>
      </c>
      <c r="EQ13" s="83">
        <f t="shared" si="100"/>
        <v>1.375</v>
      </c>
      <c r="ER13" s="83">
        <f t="shared" si="100"/>
        <v>1.375</v>
      </c>
      <c r="ES13" s="83">
        <f t="shared" ref="ES13:EZ13" si="101">ES12*ES8/1000</f>
        <v>0.7</v>
      </c>
      <c r="ET13" s="83">
        <f t="shared" si="101"/>
        <v>0.7</v>
      </c>
      <c r="EU13" s="83">
        <f t="shared" si="101"/>
        <v>0.7</v>
      </c>
      <c r="EV13" s="83">
        <f t="shared" si="101"/>
        <v>2.04</v>
      </c>
      <c r="EW13" s="83">
        <f t="shared" si="101"/>
        <v>2.04</v>
      </c>
      <c r="EX13" s="83">
        <f t="shared" si="101"/>
        <v>2.04</v>
      </c>
      <c r="EY13" s="83">
        <f t="shared" si="101"/>
        <v>2.04</v>
      </c>
      <c r="EZ13" s="83">
        <f t="shared" si="101"/>
        <v>2.04</v>
      </c>
      <c r="FA13" s="83">
        <f t="shared" ref="FA13" si="102">FA12*FA8/1000</f>
        <v>2.04</v>
      </c>
      <c r="FB13" s="83">
        <f t="shared" ref="FB13" si="103">FB12*FB8/1000</f>
        <v>2.04</v>
      </c>
      <c r="FC13" s="83">
        <f t="shared" ref="FC13" si="104">FC12*FC8/1000</f>
        <v>2.04</v>
      </c>
      <c r="FD13" s="83">
        <f t="shared" ref="FD13" si="105">FD12*FD8/1000</f>
        <v>2.04</v>
      </c>
      <c r="FE13" s="83">
        <f t="shared" ref="FE13" si="106">FE12*FE8/1000</f>
        <v>2.04</v>
      </c>
      <c r="FF13" s="83">
        <f t="shared" ref="FF13" si="107">FF12*FF8/1000</f>
        <v>2.04</v>
      </c>
      <c r="FG13" s="83">
        <f t="shared" ref="FG13:FH13" si="108">FG12*FG8/1000</f>
        <v>2.04</v>
      </c>
      <c r="FH13" s="83">
        <f t="shared" si="108"/>
        <v>2.04</v>
      </c>
      <c r="FI13" s="83">
        <f t="shared" ref="FI13" si="109">FI12*FI8/1000</f>
        <v>2.04</v>
      </c>
      <c r="FJ13" s="83">
        <f t="shared" ref="FJ13" si="110">FJ12*FJ8/1000</f>
        <v>2.04</v>
      </c>
      <c r="FK13" s="83">
        <f t="shared" ref="FK13:FR13" si="111">FK12*FK8/1000</f>
        <v>2.04</v>
      </c>
      <c r="FL13" s="83">
        <f t="shared" si="111"/>
        <v>2.04</v>
      </c>
      <c r="FM13" s="83">
        <f t="shared" si="111"/>
        <v>2.04</v>
      </c>
      <c r="FN13" s="83">
        <f t="shared" si="111"/>
        <v>2.04</v>
      </c>
      <c r="FO13" s="83">
        <f t="shared" si="111"/>
        <v>2.04</v>
      </c>
      <c r="FP13" s="83">
        <f t="shared" si="111"/>
        <v>0.7</v>
      </c>
      <c r="FQ13" s="83">
        <f t="shared" si="111"/>
        <v>0.7</v>
      </c>
      <c r="FR13" s="83">
        <f t="shared" si="111"/>
        <v>0.7</v>
      </c>
      <c r="FS13" s="83"/>
      <c r="FT13" s="83">
        <f t="shared" ref="FT13:FV13" si="112">FT12*FT8/1000</f>
        <v>1.68</v>
      </c>
      <c r="FU13" s="83">
        <f t="shared" si="112"/>
        <v>1.68</v>
      </c>
      <c r="FV13" s="83">
        <f t="shared" si="112"/>
        <v>1.68</v>
      </c>
      <c r="FW13" s="83">
        <f t="shared" ref="FW13:GT13" si="113">FW12*FW8/1000</f>
        <v>1.68</v>
      </c>
      <c r="FX13" s="83">
        <f t="shared" si="113"/>
        <v>1.68</v>
      </c>
      <c r="FY13" s="83">
        <f t="shared" si="113"/>
        <v>1.68</v>
      </c>
      <c r="FZ13" s="83">
        <f t="shared" si="113"/>
        <v>1.68</v>
      </c>
      <c r="GA13" s="83">
        <f t="shared" si="113"/>
        <v>1.68</v>
      </c>
      <c r="GB13" s="83">
        <f t="shared" si="113"/>
        <v>1.68</v>
      </c>
      <c r="GC13" s="83">
        <f t="shared" si="113"/>
        <v>1.68</v>
      </c>
      <c r="GD13" s="83">
        <f t="shared" si="113"/>
        <v>1.68</v>
      </c>
      <c r="GE13" s="83">
        <f t="shared" si="113"/>
        <v>1.68</v>
      </c>
      <c r="GF13" s="83">
        <f t="shared" si="113"/>
        <v>1.68</v>
      </c>
      <c r="GG13" s="83">
        <f t="shared" si="113"/>
        <v>1.68</v>
      </c>
      <c r="GH13" s="83">
        <f t="shared" si="113"/>
        <v>1.68</v>
      </c>
      <c r="GI13" s="83">
        <f t="shared" si="113"/>
        <v>1.68</v>
      </c>
      <c r="GJ13" s="83">
        <f t="shared" si="113"/>
        <v>1.68</v>
      </c>
      <c r="GK13" s="83">
        <f t="shared" si="113"/>
        <v>1.68</v>
      </c>
      <c r="GL13" s="83">
        <f t="shared" si="113"/>
        <v>1.68</v>
      </c>
      <c r="GM13" s="83">
        <f t="shared" si="113"/>
        <v>1.68</v>
      </c>
      <c r="GN13" s="83">
        <f t="shared" si="113"/>
        <v>1.68</v>
      </c>
      <c r="GO13" s="83">
        <f t="shared" si="113"/>
        <v>1.68</v>
      </c>
      <c r="GP13" s="83">
        <f t="shared" si="113"/>
        <v>1.68</v>
      </c>
      <c r="GQ13" s="83">
        <f t="shared" si="113"/>
        <v>1.68</v>
      </c>
      <c r="GR13" s="83">
        <f t="shared" si="113"/>
        <v>1.68</v>
      </c>
      <c r="GS13" s="83">
        <f t="shared" si="113"/>
        <v>1.68</v>
      </c>
      <c r="GT13" s="83">
        <f t="shared" si="113"/>
        <v>1.68</v>
      </c>
      <c r="GU13" s="83">
        <f t="shared" ref="GU13:GX13" si="114">GU12*GU8/1000</f>
        <v>1.7812104</v>
      </c>
      <c r="GV13" s="83">
        <f t="shared" si="114"/>
        <v>1.7812104</v>
      </c>
      <c r="GW13" s="83">
        <f t="shared" si="114"/>
        <v>1.7812104</v>
      </c>
      <c r="GX13" s="83">
        <f t="shared" si="114"/>
        <v>1.7812104</v>
      </c>
      <c r="GY13" s="83">
        <f t="shared" ref="GY13:HZ13" si="115">GY12*GY8/1000</f>
        <v>1.7812104</v>
      </c>
      <c r="GZ13" s="83">
        <f t="shared" si="115"/>
        <v>1.7812104</v>
      </c>
      <c r="HA13" s="83">
        <f t="shared" si="115"/>
        <v>1.7812104</v>
      </c>
      <c r="HB13" s="83">
        <f t="shared" si="115"/>
        <v>1.7812104</v>
      </c>
      <c r="HC13" s="83">
        <f t="shared" si="115"/>
        <v>1.7812104</v>
      </c>
      <c r="HD13" s="83">
        <f t="shared" si="115"/>
        <v>1.7812104</v>
      </c>
      <c r="HE13" s="83">
        <f t="shared" si="115"/>
        <v>1.7812104</v>
      </c>
      <c r="HF13" s="83">
        <f t="shared" si="115"/>
        <v>1.7812104</v>
      </c>
      <c r="HG13" s="83">
        <f t="shared" si="115"/>
        <v>1.7812104</v>
      </c>
      <c r="HH13" s="83">
        <f t="shared" si="115"/>
        <v>1.7812104</v>
      </c>
      <c r="HI13" s="83">
        <f t="shared" si="115"/>
        <v>1.7812104</v>
      </c>
      <c r="HJ13" s="83">
        <f t="shared" si="115"/>
        <v>1.7812104</v>
      </c>
      <c r="HK13" s="83">
        <f t="shared" si="115"/>
        <v>1.7812104</v>
      </c>
      <c r="HL13" s="83">
        <f t="shared" si="115"/>
        <v>1.7812104</v>
      </c>
      <c r="HM13" s="83">
        <f t="shared" si="115"/>
        <v>1.7812104</v>
      </c>
      <c r="HN13" s="83">
        <f t="shared" si="115"/>
        <v>1.7812104</v>
      </c>
      <c r="HO13" s="83">
        <f t="shared" si="115"/>
        <v>1.7812104</v>
      </c>
      <c r="HP13" s="83">
        <f t="shared" si="115"/>
        <v>1.7812104</v>
      </c>
      <c r="HQ13" s="83">
        <f t="shared" si="115"/>
        <v>1.7812104</v>
      </c>
      <c r="HR13" s="83">
        <f t="shared" si="115"/>
        <v>1.7812104</v>
      </c>
      <c r="HS13" s="83">
        <f t="shared" si="115"/>
        <v>1.7812104</v>
      </c>
      <c r="HT13" s="83">
        <f t="shared" si="115"/>
        <v>1.7812104</v>
      </c>
      <c r="HU13" s="83">
        <f t="shared" si="115"/>
        <v>1.7812104</v>
      </c>
      <c r="HV13" s="83">
        <f t="shared" si="115"/>
        <v>1.7812104</v>
      </c>
      <c r="HW13" s="83">
        <f t="shared" si="115"/>
        <v>1.7812104</v>
      </c>
      <c r="HX13" s="83">
        <f t="shared" si="115"/>
        <v>1.7812104</v>
      </c>
      <c r="HY13" s="83">
        <f t="shared" si="115"/>
        <v>1.7812104</v>
      </c>
      <c r="HZ13" s="83">
        <f t="shared" si="115"/>
        <v>1.7812104</v>
      </c>
      <c r="IA13" s="83">
        <f t="shared" ref="IA13:ID13" si="116">IA12*IA8/1000</f>
        <v>1.7812104</v>
      </c>
      <c r="IB13" s="83">
        <f t="shared" si="116"/>
        <v>1.7812104</v>
      </c>
      <c r="IC13" s="83">
        <f t="shared" si="116"/>
        <v>1.7812104</v>
      </c>
      <c r="ID13" s="93">
        <f t="shared" si="116"/>
        <v>1.7812104</v>
      </c>
      <c r="IE13" s="83"/>
      <c r="IF13" s="106">
        <v>2.04</v>
      </c>
      <c r="IG13" s="100">
        <v>2.04</v>
      </c>
      <c r="IH13" s="100">
        <v>2.04</v>
      </c>
      <c r="II13" s="100">
        <v>2.04</v>
      </c>
      <c r="IJ13" s="100">
        <v>2.04</v>
      </c>
      <c r="IK13" s="246">
        <f t="shared" ref="IK13" si="117">IK12*IK8/1000</f>
        <v>0.54</v>
      </c>
      <c r="IL13" s="246">
        <f t="shared" ref="IL13:IO13" si="118">IL12*IL8/1000</f>
        <v>0.54</v>
      </c>
      <c r="IM13" s="246">
        <f t="shared" si="118"/>
        <v>0.54</v>
      </c>
      <c r="IN13" s="246">
        <f t="shared" si="118"/>
        <v>0.54</v>
      </c>
      <c r="IO13" s="394">
        <f t="shared" si="118"/>
        <v>0.54</v>
      </c>
      <c r="IP13" s="100">
        <f>(IP12*IP8/1000)+(150*0.3333*5/1000)</f>
        <v>2.1099749999999999</v>
      </c>
      <c r="IQ13" s="83">
        <f>IQ12*IQ8/1000</f>
        <v>3.09</v>
      </c>
      <c r="IR13" s="83">
        <f>IR12*IR8/1000</f>
        <v>3.09</v>
      </c>
      <c r="IS13" s="83">
        <f>(IS12*IS8/1000)+(150*0.333*2.5/1000)</f>
        <v>1.6748750000000001</v>
      </c>
      <c r="IT13" s="83">
        <f t="shared" ref="IT13:JS13" si="119">IT12*IT8/1000</f>
        <v>1.52</v>
      </c>
      <c r="IU13" s="83">
        <f t="shared" si="119"/>
        <v>1.52</v>
      </c>
      <c r="IV13" s="83">
        <f t="shared" si="119"/>
        <v>1.52</v>
      </c>
      <c r="IW13" s="83">
        <f t="shared" si="119"/>
        <v>4.38</v>
      </c>
      <c r="IX13" s="83">
        <f t="shared" si="119"/>
        <v>4.38</v>
      </c>
      <c r="IY13" s="83">
        <f t="shared" si="119"/>
        <v>4.38</v>
      </c>
      <c r="IZ13" s="83">
        <f t="shared" si="119"/>
        <v>4.38</v>
      </c>
      <c r="JA13" s="83">
        <f t="shared" si="119"/>
        <v>4.38</v>
      </c>
      <c r="JB13" s="83">
        <f t="shared" si="119"/>
        <v>4.8600000000000003</v>
      </c>
      <c r="JC13" s="83">
        <f t="shared" si="119"/>
        <v>4.8600000000000003</v>
      </c>
      <c r="JD13" s="83">
        <f t="shared" si="119"/>
        <v>4.8600000000000003</v>
      </c>
      <c r="JE13" s="83">
        <f t="shared" si="119"/>
        <v>4.8600000000000003</v>
      </c>
      <c r="JF13" s="83">
        <f t="shared" si="119"/>
        <v>4.8600000000000003</v>
      </c>
      <c r="JG13" s="83">
        <f t="shared" si="119"/>
        <v>2.04</v>
      </c>
      <c r="JH13" s="83">
        <f t="shared" si="119"/>
        <v>2.04</v>
      </c>
      <c r="JI13" s="83">
        <f t="shared" si="119"/>
        <v>2.04</v>
      </c>
      <c r="JJ13" s="83">
        <f t="shared" si="119"/>
        <v>2.04</v>
      </c>
      <c r="JK13" s="83">
        <f t="shared" si="119"/>
        <v>2.04</v>
      </c>
      <c r="JL13" s="83">
        <f t="shared" si="119"/>
        <v>2.04</v>
      </c>
      <c r="JM13" s="83">
        <f t="shared" si="119"/>
        <v>2.04</v>
      </c>
      <c r="JN13" s="83">
        <f t="shared" si="119"/>
        <v>2.04</v>
      </c>
      <c r="JO13" s="83">
        <f t="shared" si="119"/>
        <v>2.04</v>
      </c>
      <c r="JP13" s="83">
        <f t="shared" si="119"/>
        <v>2.04</v>
      </c>
      <c r="JQ13" s="83">
        <f t="shared" si="119"/>
        <v>0.7</v>
      </c>
      <c r="JR13" s="83">
        <f t="shared" si="119"/>
        <v>0.7</v>
      </c>
      <c r="JS13" s="93">
        <f t="shared" si="119"/>
        <v>0.7</v>
      </c>
      <c r="JT13" s="12"/>
      <c r="JU13" s="33">
        <f t="shared" ref="JU13:JV13" si="120">JU12*JU8/1000</f>
        <v>2.2799999999999998</v>
      </c>
      <c r="JV13" s="57">
        <f t="shared" si="120"/>
        <v>2.2799999999999998</v>
      </c>
      <c r="JW13" s="62">
        <f t="shared" ref="JW13" si="121">JW12*JW8/1000</f>
        <v>2.2799999999999998</v>
      </c>
    </row>
    <row r="14" spans="1:283">
      <c r="A14" s="19" t="s">
        <v>506</v>
      </c>
      <c r="B14" s="35">
        <f>(B13+(B9*B7))/2</f>
        <v>36.130000000000003</v>
      </c>
      <c r="C14" s="12">
        <f t="shared" ref="C14:I14" si="122">(C13+(C9*C7))/2</f>
        <v>36.130000000000003</v>
      </c>
      <c r="D14" s="12">
        <f t="shared" si="122"/>
        <v>36.130000000000003</v>
      </c>
      <c r="E14" s="12">
        <f t="shared" si="122"/>
        <v>36.130000000000003</v>
      </c>
      <c r="F14" s="12">
        <f>(F13+(F9*F7))/2</f>
        <v>36.130000000000003</v>
      </c>
      <c r="G14" s="12">
        <f t="shared" si="122"/>
        <v>36.130000000000003</v>
      </c>
      <c r="H14" s="12">
        <f t="shared" si="122"/>
        <v>36.130000000000003</v>
      </c>
      <c r="I14" s="12">
        <f t="shared" si="122"/>
        <v>36.130000000000003</v>
      </c>
      <c r="J14" s="100">
        <f>(J13+(J9*J7))/2</f>
        <v>36.254987500000006</v>
      </c>
      <c r="K14" s="13">
        <f>(K13+(K9*K7))/2</f>
        <v>71.960000000000008</v>
      </c>
      <c r="L14" s="13">
        <f t="shared" ref="L14:Q14" si="123">(L13+(L9*L7))/2</f>
        <v>71.960000000000008</v>
      </c>
      <c r="M14" s="57">
        <f>(M13+(M9*M7))/2</f>
        <v>9.4834374999999991</v>
      </c>
      <c r="N14" s="83">
        <f t="shared" si="123"/>
        <v>71.960000000000008</v>
      </c>
      <c r="O14" s="83">
        <f t="shared" si="123"/>
        <v>71.960000000000008</v>
      </c>
      <c r="P14" s="83">
        <f t="shared" si="123"/>
        <v>71.960000000000008</v>
      </c>
      <c r="Q14" s="83">
        <f t="shared" si="123"/>
        <v>71.960000000000008</v>
      </c>
      <c r="R14" s="83">
        <f>(R13+(R9*R7))/2</f>
        <v>71.960000000000008</v>
      </c>
      <c r="S14" s="83">
        <f>(S13+(S9*S7))/2</f>
        <v>71.960000000000008</v>
      </c>
      <c r="T14" s="13">
        <f t="shared" ref="T14:X14" si="124">(T13+(T9*T7))/2</f>
        <v>19.085599999999999</v>
      </c>
      <c r="U14" s="13">
        <f t="shared" ref="U14:W14" si="125">(U13+(U9*U7))/2</f>
        <v>19.085599999999999</v>
      </c>
      <c r="V14" s="13">
        <f t="shared" si="125"/>
        <v>19.085599999999999</v>
      </c>
      <c r="W14" s="13">
        <f t="shared" si="125"/>
        <v>19.085599999999999</v>
      </c>
      <c r="X14" s="13">
        <f t="shared" si="124"/>
        <v>37.858699999999999</v>
      </c>
      <c r="Y14" s="13">
        <f t="shared" ref="Y14:Z14" si="126">(Y13+(Y9*Y7))/2</f>
        <v>37.858699999999999</v>
      </c>
      <c r="Z14" s="13">
        <f t="shared" si="126"/>
        <v>37.858699999999999</v>
      </c>
      <c r="AA14" s="13">
        <f t="shared" ref="AA14:AB14" si="127">(AA13+(AA9*AA7))/2</f>
        <v>15.6439</v>
      </c>
      <c r="AB14" s="13">
        <f t="shared" si="127"/>
        <v>34.479500000000002</v>
      </c>
      <c r="AC14" s="13">
        <f t="shared" ref="AC14:AH14" si="128">(AC13+(AC9*AC7))/2</f>
        <v>36.130000000000003</v>
      </c>
      <c r="AD14" s="57">
        <f t="shared" si="128"/>
        <v>36.130000000000003</v>
      </c>
      <c r="AE14" s="57">
        <f t="shared" si="128"/>
        <v>36.130000000000003</v>
      </c>
      <c r="AF14" s="57">
        <f t="shared" si="128"/>
        <v>36.130000000000003</v>
      </c>
      <c r="AG14" s="57">
        <f t="shared" si="128"/>
        <v>36.130000000000003</v>
      </c>
      <c r="AH14" s="62">
        <f t="shared" si="128"/>
        <v>36.130000000000003</v>
      </c>
      <c r="AI14" s="13"/>
      <c r="AJ14" s="35">
        <f>(AJ13+(AJ9*AJ7))/2</f>
        <v>36.130000000000003</v>
      </c>
      <c r="AK14" s="12">
        <f>(AK13+(AK9*AK7))/2</f>
        <v>36.130000000000003</v>
      </c>
      <c r="AL14" s="100">
        <f t="shared" ref="AL14" si="129">(AL13+(AL9*AL7))/2</f>
        <v>36.254987500000006</v>
      </c>
      <c r="AM14" s="83">
        <f>(AM13+(AM9*AM7))/2</f>
        <v>71.960000000000008</v>
      </c>
      <c r="AN14" s="83">
        <f t="shared" ref="AN14:AO14" si="130">(AN13+(AN9*AN7))/2</f>
        <v>36.220000000000006</v>
      </c>
      <c r="AO14" s="83">
        <f t="shared" si="130"/>
        <v>9.4834374999999991</v>
      </c>
      <c r="AP14" s="83">
        <f t="shared" ref="AP14:AZ14" si="131">(AP13+(AP9*AP7))/2</f>
        <v>71.960000000000008</v>
      </c>
      <c r="AQ14" s="83">
        <f t="shared" si="131"/>
        <v>71.960000000000008</v>
      </c>
      <c r="AR14" s="83">
        <f t="shared" si="131"/>
        <v>71.960000000000008</v>
      </c>
      <c r="AS14" s="83">
        <f t="shared" si="131"/>
        <v>71.960000000000008</v>
      </c>
      <c r="AT14" s="83">
        <f t="shared" si="131"/>
        <v>71.960000000000008</v>
      </c>
      <c r="AU14" s="83">
        <f t="shared" si="131"/>
        <v>71.960000000000008</v>
      </c>
      <c r="AV14" s="83">
        <f t="shared" si="131"/>
        <v>19.085599999999999</v>
      </c>
      <c r="AW14" s="83">
        <f t="shared" si="131"/>
        <v>19.085599999999999</v>
      </c>
      <c r="AX14" s="83">
        <f t="shared" si="131"/>
        <v>19.085599999999999</v>
      </c>
      <c r="AY14" s="83">
        <f t="shared" si="131"/>
        <v>19.085599999999999</v>
      </c>
      <c r="AZ14" s="83">
        <f t="shared" si="131"/>
        <v>34.479500000000002</v>
      </c>
      <c r="BA14" s="83">
        <f t="shared" ref="BA14:BF14" si="132">(BA13+(BA9*BA7))/2</f>
        <v>37.858699999999999</v>
      </c>
      <c r="BB14" s="83">
        <f t="shared" si="132"/>
        <v>37.858699999999999</v>
      </c>
      <c r="BC14" s="83">
        <f t="shared" si="132"/>
        <v>37.858699999999999</v>
      </c>
      <c r="BD14" s="83">
        <f t="shared" si="132"/>
        <v>50.856948299999999</v>
      </c>
      <c r="BE14" s="83">
        <f t="shared" si="132"/>
        <v>45.102542160000006</v>
      </c>
      <c r="BF14" s="83">
        <f t="shared" si="132"/>
        <v>39.339378179999997</v>
      </c>
      <c r="BG14" s="83">
        <f t="shared" ref="BG14:CD14" si="133">(BG13+(BG9*BG7))/2</f>
        <v>50.856948299999999</v>
      </c>
      <c r="BH14" s="83">
        <f t="shared" si="133"/>
        <v>45.102542160000006</v>
      </c>
      <c r="BI14" s="83">
        <f t="shared" si="133"/>
        <v>39.339378179999997</v>
      </c>
      <c r="BJ14" s="83">
        <f t="shared" si="133"/>
        <v>50.856948299999999</v>
      </c>
      <c r="BK14" s="83">
        <f t="shared" si="133"/>
        <v>45.102542160000006</v>
      </c>
      <c r="BL14" s="83">
        <f t="shared" si="133"/>
        <v>39.339378179999997</v>
      </c>
      <c r="BM14" s="83">
        <f t="shared" si="133"/>
        <v>50.856948299999999</v>
      </c>
      <c r="BN14" s="83">
        <f t="shared" si="133"/>
        <v>45.102542160000006</v>
      </c>
      <c r="BO14" s="83">
        <f t="shared" si="133"/>
        <v>39.339378179999997</v>
      </c>
      <c r="BP14" s="83">
        <f t="shared" si="133"/>
        <v>50.856948299999999</v>
      </c>
      <c r="BQ14" s="83">
        <f t="shared" si="133"/>
        <v>45.102542160000006</v>
      </c>
      <c r="BR14" s="83">
        <f t="shared" si="133"/>
        <v>39.339378179999997</v>
      </c>
      <c r="BS14" s="83">
        <f t="shared" si="133"/>
        <v>50.856948299999999</v>
      </c>
      <c r="BT14" s="83">
        <f t="shared" si="133"/>
        <v>45.102542160000006</v>
      </c>
      <c r="BU14" s="83">
        <f t="shared" si="133"/>
        <v>39.339378179999997</v>
      </c>
      <c r="BV14" s="83">
        <f>(BV13+(BV9*BV7))/2</f>
        <v>50.856948299999999</v>
      </c>
      <c r="BW14" s="83">
        <f t="shared" si="133"/>
        <v>45.102542160000006</v>
      </c>
      <c r="BX14" s="83">
        <f t="shared" si="133"/>
        <v>39.339378179999997</v>
      </c>
      <c r="BY14" s="83">
        <f t="shared" si="133"/>
        <v>50.856948299999999</v>
      </c>
      <c r="BZ14" s="83">
        <f t="shared" si="133"/>
        <v>45.102542160000006</v>
      </c>
      <c r="CA14" s="83">
        <f t="shared" si="133"/>
        <v>39.339378179999997</v>
      </c>
      <c r="CB14" s="83">
        <f t="shared" si="133"/>
        <v>50.856948299999999</v>
      </c>
      <c r="CC14" s="83">
        <f t="shared" si="133"/>
        <v>45.102542160000006</v>
      </c>
      <c r="CD14" s="83">
        <f t="shared" si="133"/>
        <v>39.339378179999997</v>
      </c>
      <c r="CE14" s="83">
        <f t="shared" ref="CE14:CH14" si="134">(CE13+(CE9*CE7))/2</f>
        <v>45.360043880000006</v>
      </c>
      <c r="CF14" s="83">
        <f t="shared" si="134"/>
        <v>35.274230200000005</v>
      </c>
      <c r="CG14" s="83">
        <f t="shared" si="134"/>
        <v>25.416265800000001</v>
      </c>
      <c r="CH14" s="83">
        <f t="shared" si="134"/>
        <v>33.942456825000008</v>
      </c>
      <c r="CI14" s="83">
        <f t="shared" ref="CI14:DN14" si="135">(CI13+(CI9*CI7))/2</f>
        <v>45.360043880000006</v>
      </c>
      <c r="CJ14" s="83">
        <f t="shared" si="135"/>
        <v>35.274230200000005</v>
      </c>
      <c r="CK14" s="83">
        <f t="shared" si="135"/>
        <v>25.416265800000001</v>
      </c>
      <c r="CL14" s="83">
        <f t="shared" si="135"/>
        <v>33.942456825000008</v>
      </c>
      <c r="CM14" s="83">
        <f t="shared" si="135"/>
        <v>45.360043880000006</v>
      </c>
      <c r="CN14" s="83">
        <f t="shared" si="135"/>
        <v>35.274230200000005</v>
      </c>
      <c r="CO14" s="83">
        <f t="shared" si="135"/>
        <v>25.416265800000001</v>
      </c>
      <c r="CP14" s="83">
        <f t="shared" si="135"/>
        <v>33.942456825000008</v>
      </c>
      <c r="CQ14" s="83">
        <f t="shared" si="135"/>
        <v>45.360043880000006</v>
      </c>
      <c r="CR14" s="83">
        <f t="shared" si="135"/>
        <v>35.274230200000005</v>
      </c>
      <c r="CS14" s="83">
        <f t="shared" si="135"/>
        <v>25.416265800000001</v>
      </c>
      <c r="CT14" s="83">
        <f t="shared" si="135"/>
        <v>33.942456825000008</v>
      </c>
      <c r="CU14" s="83">
        <f t="shared" si="135"/>
        <v>45.360043880000006</v>
      </c>
      <c r="CV14" s="83">
        <f t="shared" si="135"/>
        <v>35.274230200000005</v>
      </c>
      <c r="CW14" s="83">
        <f t="shared" si="135"/>
        <v>25.416265800000001</v>
      </c>
      <c r="CX14" s="83">
        <f t="shared" si="135"/>
        <v>33.942456825000008</v>
      </c>
      <c r="CY14" s="83">
        <f t="shared" si="135"/>
        <v>45.360043880000006</v>
      </c>
      <c r="CZ14" s="83">
        <f t="shared" si="135"/>
        <v>35.274230200000005</v>
      </c>
      <c r="DA14" s="83">
        <f t="shared" si="135"/>
        <v>25.416265800000001</v>
      </c>
      <c r="DB14" s="83">
        <f t="shared" si="135"/>
        <v>33.942456825000008</v>
      </c>
      <c r="DC14" s="83">
        <f t="shared" si="135"/>
        <v>45.360043880000006</v>
      </c>
      <c r="DD14" s="83">
        <f t="shared" si="135"/>
        <v>35.274230200000005</v>
      </c>
      <c r="DE14" s="83">
        <f t="shared" si="135"/>
        <v>25.416265800000001</v>
      </c>
      <c r="DF14" s="83">
        <f t="shared" si="135"/>
        <v>33.942456825000008</v>
      </c>
      <c r="DG14" s="83">
        <f t="shared" si="135"/>
        <v>45.360043880000006</v>
      </c>
      <c r="DH14" s="83">
        <f t="shared" si="135"/>
        <v>35.274230200000005</v>
      </c>
      <c r="DI14" s="83">
        <f t="shared" si="135"/>
        <v>25.416265800000001</v>
      </c>
      <c r="DJ14" s="83">
        <f t="shared" si="135"/>
        <v>33.942456825000008</v>
      </c>
      <c r="DK14" s="83">
        <f t="shared" si="135"/>
        <v>45.360043880000006</v>
      </c>
      <c r="DL14" s="83">
        <f t="shared" si="135"/>
        <v>35.274230200000005</v>
      </c>
      <c r="DM14" s="83">
        <f t="shared" si="135"/>
        <v>25.416265800000001</v>
      </c>
      <c r="DN14" s="93">
        <f t="shared" si="135"/>
        <v>33.942456825000008</v>
      </c>
      <c r="DO14" s="83"/>
      <c r="DP14" s="106">
        <v>41.37</v>
      </c>
      <c r="DQ14" s="100">
        <v>13.21</v>
      </c>
      <c r="DR14" s="100">
        <v>27.29</v>
      </c>
      <c r="DS14" s="100">
        <v>47.54</v>
      </c>
      <c r="DT14" s="100"/>
      <c r="DU14" s="83">
        <f t="shared" ref="DU14:DW14" si="136">(DU13+(DU9*DU7))/2</f>
        <v>38.633583750000007</v>
      </c>
      <c r="DV14" s="83">
        <f t="shared" si="136"/>
        <v>25.841060000000002</v>
      </c>
      <c r="DW14" s="83">
        <f t="shared" si="136"/>
        <v>64.752650000000003</v>
      </c>
      <c r="DX14" s="83">
        <f t="shared" ref="DX14:DY14" si="137">(DX13+(DX9*DX7))/2</f>
        <v>64.752650000000003</v>
      </c>
      <c r="DY14" s="83">
        <f t="shared" si="137"/>
        <v>64.752650000000003</v>
      </c>
      <c r="DZ14" s="83">
        <f t="shared" ref="DZ14" si="138">(DZ13+(DZ9*DZ7))/2</f>
        <v>38.616590000000002</v>
      </c>
      <c r="EA14" s="100">
        <f t="shared" ref="EA14" si="139">(EA13+(EA9*EA7))/2</f>
        <v>36.254987500000006</v>
      </c>
      <c r="EB14" s="83">
        <f t="shared" ref="EB14:EO14" si="140">(EB13+(EB9*EB7))/2</f>
        <v>71.960000000000008</v>
      </c>
      <c r="EC14" s="83">
        <f t="shared" si="140"/>
        <v>71.960000000000008</v>
      </c>
      <c r="ED14" s="83">
        <f t="shared" si="140"/>
        <v>9.4834374999999991</v>
      </c>
      <c r="EE14" s="83">
        <f t="shared" si="140"/>
        <v>71.960000000000008</v>
      </c>
      <c r="EF14" s="83">
        <f t="shared" si="140"/>
        <v>71.960000000000008</v>
      </c>
      <c r="EG14" s="83">
        <f t="shared" si="140"/>
        <v>71.960000000000008</v>
      </c>
      <c r="EH14" s="83">
        <f t="shared" si="140"/>
        <v>71.960000000000008</v>
      </c>
      <c r="EI14" s="83">
        <f t="shared" si="140"/>
        <v>71.960000000000008</v>
      </c>
      <c r="EJ14" s="83">
        <f t="shared" si="140"/>
        <v>71.960000000000008</v>
      </c>
      <c r="EK14" s="83">
        <f t="shared" si="140"/>
        <v>19.085599999999999</v>
      </c>
      <c r="EL14" s="83">
        <f t="shared" si="140"/>
        <v>19.085599999999999</v>
      </c>
      <c r="EM14" s="83">
        <f t="shared" si="140"/>
        <v>19.085599999999999</v>
      </c>
      <c r="EN14" s="83">
        <f t="shared" si="140"/>
        <v>19.085599999999999</v>
      </c>
      <c r="EO14" s="83">
        <f t="shared" si="140"/>
        <v>34.479500000000002</v>
      </c>
      <c r="EP14" s="83">
        <f t="shared" ref="EP14:ER14" si="141">(EP13+(EP9*EP7))/2</f>
        <v>37.858699999999999</v>
      </c>
      <c r="EQ14" s="83">
        <f t="shared" si="141"/>
        <v>37.858699999999999</v>
      </c>
      <c r="ER14" s="83">
        <f t="shared" si="141"/>
        <v>37.858699999999999</v>
      </c>
      <c r="ES14" s="83">
        <f t="shared" ref="ES14:EZ14" si="142">(ES13+(ES9*ES7))/2</f>
        <v>19.523146400000002</v>
      </c>
      <c r="ET14" s="83">
        <f t="shared" si="142"/>
        <v>20.167100000000005</v>
      </c>
      <c r="EU14" s="83">
        <f t="shared" si="142"/>
        <v>20.8083296</v>
      </c>
      <c r="EV14" s="83">
        <f t="shared" si="142"/>
        <v>36.871472000000004</v>
      </c>
      <c r="EW14" s="83">
        <f t="shared" si="142"/>
        <v>37.547932000000003</v>
      </c>
      <c r="EX14" s="83">
        <f t="shared" si="142"/>
        <v>38.228932000000007</v>
      </c>
      <c r="EY14" s="83">
        <f t="shared" si="142"/>
        <v>38.909932000000005</v>
      </c>
      <c r="EZ14" s="83">
        <f t="shared" si="142"/>
        <v>39.586392000000011</v>
      </c>
      <c r="FA14" s="83">
        <f t="shared" ref="FA14" si="143">(FA13+(FA9*FA7))/2</f>
        <v>40.489852000000006</v>
      </c>
      <c r="FB14" s="83">
        <f t="shared" ref="FB14" si="144">(FB13+(FB9*FB7))/2</f>
        <v>40.712312000000004</v>
      </c>
      <c r="FC14" s="83">
        <f t="shared" ref="FC14" si="145">(FC13+(FC9*FC7))/2</f>
        <v>40.943852000000007</v>
      </c>
      <c r="FD14" s="83">
        <f t="shared" ref="FD14" si="146">(FD13+(FD9*FD7))/2</f>
        <v>41.160864000000004</v>
      </c>
      <c r="FE14" s="83">
        <f t="shared" ref="FE14" si="147">(FE13+(FE9*FE7))/2</f>
        <v>41.387864000000008</v>
      </c>
      <c r="FF14" s="83">
        <f t="shared" ref="FF14" si="148">(FF13+(FF9*FF7))/2</f>
        <v>41.387864000000008</v>
      </c>
      <c r="FG14" s="83">
        <f t="shared" ref="FG14:FH14" si="149">(FG13+(FG9*FG7))/2</f>
        <v>41.160864000000004</v>
      </c>
      <c r="FH14" s="83">
        <f t="shared" si="149"/>
        <v>40.943852000000007</v>
      </c>
      <c r="FI14" s="83">
        <f t="shared" ref="FI14" si="150">(FI13+(FI9*FI7))/2</f>
        <v>40.712312000000004</v>
      </c>
      <c r="FJ14" s="83">
        <f t="shared" ref="FJ14" si="151">(FJ13+(FJ9*FJ7))/2</f>
        <v>40.489852000000006</v>
      </c>
      <c r="FK14" s="83">
        <f t="shared" ref="FK14:FR14" si="152">(FK13+(FK9*FK7))/2</f>
        <v>39.586392000000011</v>
      </c>
      <c r="FL14" s="83">
        <f t="shared" si="152"/>
        <v>38.909932000000005</v>
      </c>
      <c r="FM14" s="83">
        <f t="shared" si="152"/>
        <v>38.228932000000007</v>
      </c>
      <c r="FN14" s="83">
        <f t="shared" si="152"/>
        <v>37.547932000000003</v>
      </c>
      <c r="FO14" s="83">
        <f t="shared" si="152"/>
        <v>36.871472000000004</v>
      </c>
      <c r="FP14" s="83">
        <f t="shared" si="152"/>
        <v>20.8083296</v>
      </c>
      <c r="FQ14" s="83">
        <f t="shared" si="152"/>
        <v>20.167100000000005</v>
      </c>
      <c r="FR14" s="83">
        <f t="shared" si="152"/>
        <v>19.523146400000002</v>
      </c>
      <c r="FS14" s="83"/>
      <c r="FT14" s="83">
        <f t="shared" ref="FT14:FV14" si="153">(FT13+(FT9*FT7))/2</f>
        <v>102.45355311</v>
      </c>
      <c r="FU14" s="83">
        <f t="shared" si="153"/>
        <v>90.655782312000028</v>
      </c>
      <c r="FV14" s="83">
        <f t="shared" si="153"/>
        <v>78.681965646000009</v>
      </c>
      <c r="FW14" s="83">
        <f t="shared" ref="FW14:GT14" si="154">(FW13+(FW9*FW7))/2</f>
        <v>102.45355311</v>
      </c>
      <c r="FX14" s="83">
        <f t="shared" si="154"/>
        <v>90.655782312000028</v>
      </c>
      <c r="FY14" s="83">
        <f t="shared" si="154"/>
        <v>78.681965646000009</v>
      </c>
      <c r="FZ14" s="83">
        <f t="shared" si="154"/>
        <v>102.45355311</v>
      </c>
      <c r="GA14" s="83">
        <f t="shared" si="154"/>
        <v>90.655782312000028</v>
      </c>
      <c r="GB14" s="83">
        <f t="shared" si="154"/>
        <v>78.681965646000009</v>
      </c>
      <c r="GC14" s="83">
        <f t="shared" si="154"/>
        <v>102.45355311</v>
      </c>
      <c r="GD14" s="83">
        <f t="shared" si="154"/>
        <v>90.655782312000028</v>
      </c>
      <c r="GE14" s="83">
        <f t="shared" si="154"/>
        <v>78.681965646000009</v>
      </c>
      <c r="GF14" s="83">
        <f t="shared" si="154"/>
        <v>102.45355311</v>
      </c>
      <c r="GG14" s="83">
        <f t="shared" si="154"/>
        <v>90.655782312000028</v>
      </c>
      <c r="GH14" s="83">
        <f t="shared" si="154"/>
        <v>78.681965646000009</v>
      </c>
      <c r="GI14" s="83">
        <f t="shared" si="154"/>
        <v>102.45355311</v>
      </c>
      <c r="GJ14" s="83">
        <f t="shared" si="154"/>
        <v>90.655782312000028</v>
      </c>
      <c r="GK14" s="83">
        <f t="shared" si="154"/>
        <v>78.681965646000009</v>
      </c>
      <c r="GL14" s="83">
        <f t="shared" si="154"/>
        <v>102.45355311</v>
      </c>
      <c r="GM14" s="83">
        <f t="shared" si="154"/>
        <v>90.655782312000028</v>
      </c>
      <c r="GN14" s="83">
        <f t="shared" si="154"/>
        <v>78.681965646000009</v>
      </c>
      <c r="GO14" s="83">
        <f t="shared" si="154"/>
        <v>102.45355311</v>
      </c>
      <c r="GP14" s="83">
        <f t="shared" si="154"/>
        <v>90.655782312000028</v>
      </c>
      <c r="GQ14" s="83">
        <f t="shared" si="154"/>
        <v>78.681965646000009</v>
      </c>
      <c r="GR14" s="83">
        <f t="shared" si="154"/>
        <v>102.45355311</v>
      </c>
      <c r="GS14" s="83">
        <f t="shared" si="154"/>
        <v>90.655782312000028</v>
      </c>
      <c r="GT14" s="83">
        <f t="shared" si="154"/>
        <v>78.681965646000009</v>
      </c>
      <c r="GU14" s="83">
        <f t="shared" ref="GU14:GX14" si="155">(GU13+(GU9*GU7))/2</f>
        <v>74.388577272000006</v>
      </c>
      <c r="GV14" s="83">
        <f t="shared" si="155"/>
        <v>57.879580200000014</v>
      </c>
      <c r="GW14" s="83">
        <f t="shared" si="155"/>
        <v>41.598432408000015</v>
      </c>
      <c r="GX14" s="83">
        <f t="shared" si="155"/>
        <v>55.859373571800006</v>
      </c>
      <c r="GY14" s="83">
        <f t="shared" ref="GY14:HZ14" si="156">(GY13+(GY9*GY7))/2</f>
        <v>74.388577272000006</v>
      </c>
      <c r="GZ14" s="83">
        <f t="shared" si="156"/>
        <v>57.879580200000014</v>
      </c>
      <c r="HA14" s="83">
        <f t="shared" si="156"/>
        <v>41.598432408000015</v>
      </c>
      <c r="HB14" s="83">
        <f t="shared" si="156"/>
        <v>55.859373571800006</v>
      </c>
      <c r="HC14" s="83">
        <f t="shared" si="156"/>
        <v>74.388577272000006</v>
      </c>
      <c r="HD14" s="83">
        <f t="shared" si="156"/>
        <v>57.879580200000014</v>
      </c>
      <c r="HE14" s="83">
        <f t="shared" si="156"/>
        <v>41.598432408000015</v>
      </c>
      <c r="HF14" s="83">
        <f t="shared" si="156"/>
        <v>55.859373571800006</v>
      </c>
      <c r="HG14" s="83">
        <f t="shared" si="156"/>
        <v>74.388577272000006</v>
      </c>
      <c r="HH14" s="83">
        <f t="shared" si="156"/>
        <v>57.879580200000014</v>
      </c>
      <c r="HI14" s="83">
        <f t="shared" si="156"/>
        <v>41.598432408000015</v>
      </c>
      <c r="HJ14" s="83">
        <f t="shared" si="156"/>
        <v>55.859373571800006</v>
      </c>
      <c r="HK14" s="83">
        <f t="shared" si="156"/>
        <v>74.388577272000006</v>
      </c>
      <c r="HL14" s="83">
        <f t="shared" si="156"/>
        <v>57.879580200000014</v>
      </c>
      <c r="HM14" s="83">
        <f t="shared" si="156"/>
        <v>41.598432408000015</v>
      </c>
      <c r="HN14" s="83">
        <f t="shared" si="156"/>
        <v>55.859373571800006</v>
      </c>
      <c r="HO14" s="83">
        <f t="shared" si="156"/>
        <v>74.388577272000006</v>
      </c>
      <c r="HP14" s="83">
        <f t="shared" si="156"/>
        <v>57.879580200000014</v>
      </c>
      <c r="HQ14" s="83">
        <f t="shared" si="156"/>
        <v>41.598432408000015</v>
      </c>
      <c r="HR14" s="83">
        <f t="shared" si="156"/>
        <v>55.859373571800006</v>
      </c>
      <c r="HS14" s="83">
        <f t="shared" si="156"/>
        <v>74.388577272000006</v>
      </c>
      <c r="HT14" s="83">
        <f t="shared" si="156"/>
        <v>57.879580200000014</v>
      </c>
      <c r="HU14" s="83">
        <f t="shared" si="156"/>
        <v>41.598432408000015</v>
      </c>
      <c r="HV14" s="83">
        <f t="shared" si="156"/>
        <v>55.859373571800006</v>
      </c>
      <c r="HW14" s="83">
        <f t="shared" si="156"/>
        <v>74.388577272000006</v>
      </c>
      <c r="HX14" s="83">
        <f t="shared" si="156"/>
        <v>57.879580200000014</v>
      </c>
      <c r="HY14" s="83">
        <f t="shared" si="156"/>
        <v>41.598432408000015</v>
      </c>
      <c r="HZ14" s="83">
        <f t="shared" si="156"/>
        <v>55.859373571800006</v>
      </c>
      <c r="IA14" s="83">
        <f t="shared" ref="IA14:ID14" si="157">(IA13+(IA9*IA7))/2</f>
        <v>74.388577272000006</v>
      </c>
      <c r="IB14" s="83">
        <f t="shared" si="157"/>
        <v>57.879580200000014</v>
      </c>
      <c r="IC14" s="83">
        <f t="shared" si="157"/>
        <v>41.598432408000015</v>
      </c>
      <c r="ID14" s="93">
        <f t="shared" si="157"/>
        <v>55.859373571800006</v>
      </c>
      <c r="IE14" s="83"/>
      <c r="IF14" s="106">
        <v>25.5306</v>
      </c>
      <c r="IG14" s="100">
        <v>25.5306</v>
      </c>
      <c r="IH14" s="100">
        <v>0</v>
      </c>
      <c r="II14" s="100">
        <v>12.7653</v>
      </c>
      <c r="IJ14" s="100">
        <v>25.5306</v>
      </c>
      <c r="IK14" s="246">
        <f t="shared" ref="IK14" si="158">(IK13+(IK9*IK7))/2</f>
        <v>25.800599999999999</v>
      </c>
      <c r="IL14" s="246">
        <f t="shared" ref="IL14:IO14" si="159">(IL13+(IL9*IL7))/2</f>
        <v>25.800599999999999</v>
      </c>
      <c r="IM14" s="246">
        <f t="shared" si="159"/>
        <v>25.800599999999999</v>
      </c>
      <c r="IN14" s="246">
        <f t="shared" si="159"/>
        <v>25.800599999999999</v>
      </c>
      <c r="IO14" s="394">
        <f t="shared" si="159"/>
        <v>25.800599999999999</v>
      </c>
      <c r="IP14" s="100">
        <f t="shared" ref="IP14" si="160">(IP13+(IP9*IP7))/2</f>
        <v>36.254987500000006</v>
      </c>
      <c r="IQ14" s="83">
        <f>(IQ13+(IQ9*IQ7))/2</f>
        <v>71.945000000000007</v>
      </c>
      <c r="IR14" s="83">
        <f>(IR13+(IR9*IR7))/2</f>
        <v>71.945000000000007</v>
      </c>
      <c r="IS14" s="83">
        <f t="shared" ref="IS14:JS14" si="161">(IS13+(IS9*IS7))/2</f>
        <v>9.4834374999999991</v>
      </c>
      <c r="IT14" s="83">
        <f t="shared" si="161"/>
        <v>80.164910110000008</v>
      </c>
      <c r="IU14" s="83">
        <f t="shared" si="161"/>
        <v>83.126458749999998</v>
      </c>
      <c r="IV14" s="83">
        <f t="shared" si="161"/>
        <v>85.791622239999995</v>
      </c>
      <c r="IW14" s="83">
        <f t="shared" si="161"/>
        <v>150.66760780000001</v>
      </c>
      <c r="IX14" s="83">
        <f t="shared" si="161"/>
        <v>154.31395205000001</v>
      </c>
      <c r="IY14" s="83">
        <f t="shared" si="161"/>
        <v>157.39591354999999</v>
      </c>
      <c r="IZ14" s="83">
        <f t="shared" si="161"/>
        <v>160.23650105000002</v>
      </c>
      <c r="JA14" s="83">
        <f t="shared" si="161"/>
        <v>163.05815130000002</v>
      </c>
      <c r="JB14" s="83">
        <f t="shared" si="161"/>
        <v>167.78390255000005</v>
      </c>
      <c r="JC14" s="83">
        <f t="shared" si="161"/>
        <v>168.25687330000002</v>
      </c>
      <c r="JD14" s="83">
        <f t="shared" si="161"/>
        <v>169.22420305000003</v>
      </c>
      <c r="JE14" s="83">
        <f t="shared" si="161"/>
        <v>170.13083760000004</v>
      </c>
      <c r="JF14" s="83">
        <f t="shared" si="161"/>
        <v>171.21257410000004</v>
      </c>
      <c r="JG14" s="83">
        <f t="shared" si="161"/>
        <v>169.80257410000004</v>
      </c>
      <c r="JH14" s="83">
        <f t="shared" si="161"/>
        <v>168.72083760000004</v>
      </c>
      <c r="JI14" s="83">
        <f t="shared" si="161"/>
        <v>167.81420305000003</v>
      </c>
      <c r="JJ14" s="83">
        <f t="shared" si="161"/>
        <v>166.84687330000003</v>
      </c>
      <c r="JK14" s="83">
        <f t="shared" si="161"/>
        <v>166.37390255000005</v>
      </c>
      <c r="JL14" s="83">
        <f t="shared" si="161"/>
        <v>161.88815130000003</v>
      </c>
      <c r="JM14" s="83">
        <f t="shared" si="161"/>
        <v>159.06650105000003</v>
      </c>
      <c r="JN14" s="83">
        <f t="shared" si="161"/>
        <v>156.22591355</v>
      </c>
      <c r="JO14" s="83">
        <f t="shared" si="161"/>
        <v>153.14395205000002</v>
      </c>
      <c r="JP14" s="83">
        <f t="shared" si="161"/>
        <v>149.49760780000003</v>
      </c>
      <c r="JQ14" s="83">
        <f t="shared" si="161"/>
        <v>85.381622239999999</v>
      </c>
      <c r="JR14" s="83">
        <f t="shared" si="161"/>
        <v>82.716458750000001</v>
      </c>
      <c r="JS14" s="93">
        <f t="shared" si="161"/>
        <v>79.754910109999997</v>
      </c>
      <c r="JT14" s="12"/>
      <c r="JU14" s="33">
        <f t="shared" ref="JU14:JV14" si="162">(JU13+(JU9*JU7))/2</f>
        <v>140.73750000000001</v>
      </c>
      <c r="JV14" s="57">
        <f t="shared" si="162"/>
        <v>140.73750000000001</v>
      </c>
      <c r="JW14" s="62">
        <f t="shared" ref="JW14" si="163">(JW13+(JW9*JW7))/2</f>
        <v>140.73750000000001</v>
      </c>
    </row>
    <row r="15" spans="1:283">
      <c r="A15" s="19" t="s">
        <v>184</v>
      </c>
      <c r="B15" s="35">
        <f>(0.5*(B11/2)*(B13/B11)*B10)+((B14-(B13/B11))*B10)+((B14-(2*B13/B11)-B7)*B10)+((B14-(3*B13/B11)-(2*B7))*5)</f>
        <v>323.77500000000009</v>
      </c>
      <c r="C15" s="12">
        <f t="shared" ref="C15:I15" si="164">(0.5*(C11/2)*(C13/C11)*C10)+((C14-(C13/C11))*C10)+((C14-(2*C13/C11)-C7)*C10)+((C14-(3*C13/C11)-(2*C7))*5)</f>
        <v>323.77500000000009</v>
      </c>
      <c r="D15" s="12">
        <f>(0.5*(D11/2)*(D13/D11)*D10)+((D14-(D13/D11))*D10)+((D14-(2*D13/D11)-D7)*D10)+((D14-(3*D13/D11)-(2*D7))*5)</f>
        <v>323.77500000000009</v>
      </c>
      <c r="E15" s="12">
        <f t="shared" si="164"/>
        <v>323.77500000000009</v>
      </c>
      <c r="F15" s="12">
        <f>(0.5*(F11/2)*(F13/F11)*F10)+((F14-(F13/F11))*F10)+((F14-(2*F13/F11)-F7)*F10)+((F14-(3*F13/F11)-(2*F7))*5)</f>
        <v>323.77500000000009</v>
      </c>
      <c r="G15" s="12">
        <f>(0.5*(G11/2)*(G13/G11)*G10)+((G14-(G13/G11))*G10)+((G14-(2*G13/G11)-G7)*G10)+((G14-(3*G13/G11)-(2*G7))*5)</f>
        <v>323.77500000000009</v>
      </c>
      <c r="H15" s="12">
        <f t="shared" si="164"/>
        <v>323.77500000000009</v>
      </c>
      <c r="I15" s="12">
        <f t="shared" si="164"/>
        <v>323.77500000000009</v>
      </c>
      <c r="J15" s="100">
        <f>(0.5*(J11/2)*(J13/J11)*J10)+((J14-(J13/J11))*J10)+((J14-(2*J13/J11)-J7)*J10)+((J14-(3*J13/J11)-(2*J7))*5)</f>
        <v>324.71240625000007</v>
      </c>
      <c r="K15" s="13">
        <f t="shared" ref="K15:AC15" si="165">(0.5*(K11/2)*(K13/K11)*K10)+((K14-(K13/K11))*K10)+((K14-(2*K13/K11)-K7)*K10)+((K14-(3*K13/K11)-(2*K7))*5)</f>
        <v>645.30000000000018</v>
      </c>
      <c r="L15" s="13">
        <f t="shared" ref="L15:S15" si="166">(0.5*(L11/2)*(L13/L11)*L10)+((L14-(L13/L11))*L10)+((L14-(2*L13/L11)-L7)*L10)+((L14-(3*L13/L11)-(2*L7))*5)</f>
        <v>645.30000000000018</v>
      </c>
      <c r="M15" s="57">
        <f>M14*10</f>
        <v>94.834374999999994</v>
      </c>
      <c r="N15" s="83">
        <f t="shared" si="166"/>
        <v>645.30000000000018</v>
      </c>
      <c r="O15" s="83">
        <f t="shared" si="166"/>
        <v>645.30000000000018</v>
      </c>
      <c r="P15" s="83">
        <f t="shared" si="166"/>
        <v>645.30000000000018</v>
      </c>
      <c r="Q15" s="83">
        <f t="shared" si="166"/>
        <v>645.30000000000018</v>
      </c>
      <c r="R15" s="83">
        <f t="shared" si="166"/>
        <v>645.30000000000018</v>
      </c>
      <c r="S15" s="83">
        <f t="shared" si="166"/>
        <v>645.30000000000018</v>
      </c>
      <c r="T15" s="13">
        <f t="shared" si="165"/>
        <v>142.142</v>
      </c>
      <c r="U15" s="13">
        <f t="shared" ref="U15:W15" si="167">(0.5*(U11/2)*(U13/U11)*U10)+((U14-(U13/U11))*U10)+((U14-(2*U13/U11)-U7)*U10)+((U14-(3*U13/U11)-(2*U7))*5)</f>
        <v>142.142</v>
      </c>
      <c r="V15" s="13">
        <f t="shared" si="167"/>
        <v>142.142</v>
      </c>
      <c r="W15" s="13">
        <f t="shared" si="167"/>
        <v>142.142</v>
      </c>
      <c r="X15" s="13">
        <f t="shared" si="165"/>
        <v>282.56524999999999</v>
      </c>
      <c r="Y15" s="13">
        <f t="shared" ref="Y15:Z15" si="168">(0.5*(Y11/2)*(Y13/Y11)*Y10)+((Y14-(Y13/Y11))*Y10)+((Y14-(2*Y13/Y11)-Y7)*Y10)+((Y14-(3*Y13/Y11)-(2*Y7))*5)</f>
        <v>282.56524999999999</v>
      </c>
      <c r="Z15" s="13">
        <f t="shared" si="168"/>
        <v>282.56524999999999</v>
      </c>
      <c r="AA15" s="13">
        <f t="shared" si="165"/>
        <v>116.45425</v>
      </c>
      <c r="AB15" s="13">
        <f t="shared" si="165"/>
        <v>257.22125000000005</v>
      </c>
      <c r="AC15" s="13">
        <f t="shared" si="165"/>
        <v>323.77500000000009</v>
      </c>
      <c r="AD15" s="57">
        <f t="shared" ref="AD15:AH15" si="169">(0.5*(AD11/2)*(AD13/AD11)*AD10)+((AD14-(AD13/AD11))*AD10)+((AD14-(2*AD13/AD11)-AD7)*AD10)+((AD14-(3*AD13/AD11)-(2*AD7))*5)</f>
        <v>323.77500000000009</v>
      </c>
      <c r="AE15" s="57">
        <f t="shared" si="169"/>
        <v>323.77500000000009</v>
      </c>
      <c r="AF15" s="57">
        <f t="shared" si="169"/>
        <v>323.77500000000009</v>
      </c>
      <c r="AG15" s="57">
        <f t="shared" si="169"/>
        <v>323.77500000000009</v>
      </c>
      <c r="AH15" s="62">
        <f t="shared" si="169"/>
        <v>323.77500000000009</v>
      </c>
      <c r="AI15" s="13"/>
      <c r="AJ15" s="35">
        <f>(0.5*(AJ11/2)*(AJ13/AJ11)*AJ10)+((AJ14-(AJ13/AJ11))*AJ10)+((AJ14-(2*AJ13/AJ11)-AJ7)*AJ10)+((AJ14-(3*AJ13/AJ11)-(2*AJ7))*5)</f>
        <v>323.77500000000009</v>
      </c>
      <c r="AK15" s="12">
        <f>(0.5*(AK11/2)*(AK13/AK11)*AK10)+((AK14-(AK13/AK11))*AK10)+((AK14-(2*AK13/AK11)-AK7)*AK10)+((AK14-(3*AK13/AK11)-(2*AK7))*5)</f>
        <v>323.77500000000009</v>
      </c>
      <c r="AL15" s="100">
        <f t="shared" ref="AL15" si="170">(0.5*(AL11/2)*(AL13/AL11)*AL10)+((AL14-(AL13/AL11))*AL10)+((AL14-(2*AL13/AL11)-AL7)*AL10)+((AL14-(3*AL13/AL11)-(2*AL7))*5)</f>
        <v>324.71240625000007</v>
      </c>
      <c r="AM15" s="83">
        <f t="shared" ref="AM15:AN15" si="171">(0.5*(AM11/2)*(AM13/AM11)*AM10)+((AM14-(AM13/AM11))*AM10)+((AM14-(2*AM13/AM11)-AM7)*AM10)+((AM14-(3*AM13/AM11)-(2*AM7))*5)</f>
        <v>645.30000000000018</v>
      </c>
      <c r="AN15" s="83">
        <f t="shared" si="171"/>
        <v>324.45000000000005</v>
      </c>
      <c r="AO15" s="83">
        <f>AO14*10</f>
        <v>94.834374999999994</v>
      </c>
      <c r="AP15" s="83">
        <f t="shared" ref="AP15:AZ15" si="172">(0.5*(AP11/2)*(AP13/AP11)*AP10)+((AP14-(AP13/AP11))*AP10)+((AP14-(2*AP13/AP11)-AP7)*AP10)+((AP14-(3*AP13/AP11)-(2*AP7))*5)</f>
        <v>645.30000000000018</v>
      </c>
      <c r="AQ15" s="83">
        <f>(0.5*(AQ11/2)*(AQ13/AQ11)*AQ10)+((AQ14-(AQ13/AQ11))*AQ10)+((AQ14-(2*AQ13/AQ11)-AQ7)*AQ10)+((AQ14-(3*AQ13/AQ11)-(2*AQ7))*5)</f>
        <v>645.30000000000018</v>
      </c>
      <c r="AR15" s="83">
        <f t="shared" si="172"/>
        <v>645.30000000000018</v>
      </c>
      <c r="AS15" s="83">
        <f t="shared" si="172"/>
        <v>645.30000000000018</v>
      </c>
      <c r="AT15" s="83">
        <f t="shared" si="172"/>
        <v>645.30000000000018</v>
      </c>
      <c r="AU15" s="83">
        <f t="shared" si="172"/>
        <v>645.30000000000018</v>
      </c>
      <c r="AV15" s="83">
        <f>(0.5*(AV11/2)*(AV13/AV11)*AV10)+((AV14-(AV13/AV11))*AV10)+((AV14-(2*AV13/AV11)-AV7)*AV10)+((AV14-(3*AV13/AV11)-(2*AV7))*5)</f>
        <v>142.142</v>
      </c>
      <c r="AW15" s="83">
        <f>(0.5*(AW11/2)*(AW13/AW11)*AW10)+((AW14-(AW13/AW11))*AW10)+((AW14-(2*AW13/AW11)-AW7)*AW10)+((AW14-(3*AW13/AW11)-(2*AW7))*5)</f>
        <v>142.142</v>
      </c>
      <c r="AX15" s="83">
        <f t="shared" si="172"/>
        <v>142.142</v>
      </c>
      <c r="AY15" s="83">
        <f t="shared" si="172"/>
        <v>142.142</v>
      </c>
      <c r="AZ15" s="83">
        <f t="shared" si="172"/>
        <v>257.22125000000005</v>
      </c>
      <c r="BA15" s="83">
        <f t="shared" ref="BA15:BB15" si="173">(0.5*(BA11/2)*(BA13/BA11)*BA10)+((BA14-(BA13/BA11))*BA10)+((BA14-(2*BA13/BA11)-BA7)*BA10)+((BA14-(3*BA13/BA11)-(2*BA7))*5)</f>
        <v>282.56524999999999</v>
      </c>
      <c r="BB15" s="83">
        <f t="shared" si="173"/>
        <v>282.56524999999999</v>
      </c>
      <c r="BC15" s="83">
        <f>(0.5*(BC11/2)*(BC13/BC11)*BC10)+((BC14-(BC13/BC11))*BC10)+((BC14-(2*BC13/BC11)-BC7)*BC10)+((BC14-(3*BC13/BC11)-(2*BC7))*5)</f>
        <v>282.56524999999999</v>
      </c>
      <c r="BD15" s="410">
        <v>340.8</v>
      </c>
      <c r="BE15" s="410"/>
      <c r="BF15" s="410"/>
      <c r="BG15" s="410">
        <v>340.8</v>
      </c>
      <c r="BH15" s="410"/>
      <c r="BI15" s="410"/>
      <c r="BJ15" s="410">
        <v>340.8</v>
      </c>
      <c r="BK15" s="410"/>
      <c r="BL15" s="410"/>
      <c r="BM15" s="410">
        <v>340.8</v>
      </c>
      <c r="BN15" s="410"/>
      <c r="BO15" s="410"/>
      <c r="BP15" s="410">
        <v>340.8</v>
      </c>
      <c r="BQ15" s="410"/>
      <c r="BR15" s="410"/>
      <c r="BS15" s="410">
        <v>340.8</v>
      </c>
      <c r="BT15" s="410"/>
      <c r="BU15" s="410"/>
      <c r="BV15" s="410">
        <v>340.8</v>
      </c>
      <c r="BW15" s="410"/>
      <c r="BX15" s="410"/>
      <c r="BY15" s="410">
        <v>340.8</v>
      </c>
      <c r="BZ15" s="410"/>
      <c r="CA15" s="410"/>
      <c r="CB15" s="410">
        <v>340.8</v>
      </c>
      <c r="CC15" s="410"/>
      <c r="CD15" s="410"/>
      <c r="CE15" s="410">
        <v>368.7</v>
      </c>
      <c r="CF15" s="410"/>
      <c r="CG15" s="410"/>
      <c r="CH15" s="410"/>
      <c r="CI15" s="410">
        <v>368.7</v>
      </c>
      <c r="CJ15" s="410"/>
      <c r="CK15" s="410"/>
      <c r="CL15" s="410"/>
      <c r="CM15" s="410">
        <v>368.7</v>
      </c>
      <c r="CN15" s="410"/>
      <c r="CO15" s="410"/>
      <c r="CP15" s="410"/>
      <c r="CQ15" s="410">
        <v>368.7</v>
      </c>
      <c r="CR15" s="410"/>
      <c r="CS15" s="410"/>
      <c r="CT15" s="410"/>
      <c r="CU15" s="410">
        <v>368.7</v>
      </c>
      <c r="CV15" s="410"/>
      <c r="CW15" s="410"/>
      <c r="CX15" s="410"/>
      <c r="CY15" s="410">
        <v>368.7</v>
      </c>
      <c r="CZ15" s="410"/>
      <c r="DA15" s="410"/>
      <c r="DB15" s="410"/>
      <c r="DC15" s="410">
        <v>368.7</v>
      </c>
      <c r="DD15" s="410"/>
      <c r="DE15" s="410"/>
      <c r="DF15" s="410"/>
      <c r="DG15" s="410">
        <v>368.7</v>
      </c>
      <c r="DH15" s="410"/>
      <c r="DI15" s="410"/>
      <c r="DJ15" s="410"/>
      <c r="DK15" s="410">
        <v>368.7</v>
      </c>
      <c r="DL15" s="410"/>
      <c r="DM15" s="410"/>
      <c r="DN15" s="411"/>
      <c r="DO15" s="83"/>
      <c r="DP15" s="440">
        <v>409.35</v>
      </c>
      <c r="DQ15" s="441"/>
      <c r="DR15" s="441"/>
      <c r="DS15" s="441"/>
      <c r="DT15" s="441"/>
      <c r="DU15" s="131">
        <v>105.52249999999999</v>
      </c>
      <c r="DV15" s="131">
        <v>57.061250000000001</v>
      </c>
      <c r="DW15" s="83">
        <f t="shared" ref="DW15" si="174">(0.5*(DW11/2)*(DW13/DW11)*DW10)+((DW14-(DW13/DW11))*DW10)+((DW14-(2*DW13/DW11)-DW7)*DW10)+((DW14-(3*DW13/DW11)-(2*DW7))*5)</f>
        <v>581.53634999999997</v>
      </c>
      <c r="DX15" s="83">
        <f t="shared" ref="DX15:DY15" si="175">(0.5*(DX11/2)*(DX13/DX11)*DX10)+((DX14-(DX13/DX11))*DX10)+((DX14-(2*DX13/DX11)-DX7)*DX10)+((DX14-(3*DX13/DX11)-(2*DX7))*5)</f>
        <v>581.53634999999997</v>
      </c>
      <c r="DY15" s="83">
        <f t="shared" si="175"/>
        <v>581.53634999999997</v>
      </c>
      <c r="DZ15" s="83">
        <f t="shared" ref="DZ15" si="176">(0.5*(DZ11/2)*(DZ13/DZ11)*DZ10)+((DZ14-(DZ13/DZ11))*DZ10)+((DZ14-(2*DZ13/DZ11)-DZ7)*DZ10)+((DZ14-(3*DZ13/DZ11)-(2*DZ7))*5)</f>
        <v>192.43295000000001</v>
      </c>
      <c r="EA15" s="100">
        <f t="shared" ref="EA15" si="177">(0.5*(EA11/2)*(EA13/EA11)*EA10)+((EA14-(EA13/EA11))*EA10)+((EA14-(2*EA13/EA11)-EA7)*EA10)+((EA14-(3*EA13/EA11)-(2*EA7))*5)</f>
        <v>324.71240625000007</v>
      </c>
      <c r="EB15" s="83">
        <f t="shared" ref="EB15:EO15" si="178">(0.5*(EB11/2)*(EB13/EB11)*EB10)+((EB14-(EB13/EB11))*EB10)+((EB14-(2*EB13/EB11)-EB7)*EB10)+((EB14-(3*EB13/EB11)-(2*EB7))*5)</f>
        <v>645.30000000000018</v>
      </c>
      <c r="EC15" s="83">
        <f t="shared" si="178"/>
        <v>645.30000000000018</v>
      </c>
      <c r="ED15" s="83">
        <f>ED14*10</f>
        <v>94.834374999999994</v>
      </c>
      <c r="EE15" s="83">
        <f t="shared" si="178"/>
        <v>645.30000000000018</v>
      </c>
      <c r="EF15" s="83">
        <f t="shared" si="178"/>
        <v>645.30000000000018</v>
      </c>
      <c r="EG15" s="83">
        <f t="shared" si="178"/>
        <v>645.30000000000018</v>
      </c>
      <c r="EH15" s="83">
        <f t="shared" si="178"/>
        <v>645.30000000000018</v>
      </c>
      <c r="EI15" s="83">
        <f t="shared" si="178"/>
        <v>645.30000000000018</v>
      </c>
      <c r="EJ15" s="83">
        <f t="shared" si="178"/>
        <v>645.30000000000018</v>
      </c>
      <c r="EK15" s="83">
        <f t="shared" si="178"/>
        <v>142.142</v>
      </c>
      <c r="EL15" s="83">
        <f t="shared" si="178"/>
        <v>142.142</v>
      </c>
      <c r="EM15" s="83">
        <f t="shared" si="178"/>
        <v>142.142</v>
      </c>
      <c r="EN15" s="83">
        <f t="shared" si="178"/>
        <v>142.142</v>
      </c>
      <c r="EO15" s="83">
        <f t="shared" si="178"/>
        <v>257.22125000000005</v>
      </c>
      <c r="EP15" s="83">
        <f t="shared" ref="EP15:ER15" si="179">(0.5*(EP11/2)*(EP13/EP11)*EP10)+((EP14-(EP13/EP11))*EP10)+((EP14-(2*EP13/EP11)-EP7)*EP10)+((EP14-(3*EP13/EP11)-(2*EP7))*5)</f>
        <v>282.56524999999999</v>
      </c>
      <c r="EQ15" s="83">
        <f t="shared" si="179"/>
        <v>282.56524999999999</v>
      </c>
      <c r="ER15" s="83">
        <f t="shared" si="179"/>
        <v>282.56524999999999</v>
      </c>
      <c r="ES15" s="410">
        <v>136.25</v>
      </c>
      <c r="ET15" s="410"/>
      <c r="EU15" s="410"/>
      <c r="EV15" s="410">
        <v>349.6</v>
      </c>
      <c r="EW15" s="410"/>
      <c r="EX15" s="410"/>
      <c r="EY15" s="410"/>
      <c r="EZ15" s="410"/>
      <c r="FA15" s="410">
        <v>369.45</v>
      </c>
      <c r="FB15" s="410"/>
      <c r="FC15" s="410"/>
      <c r="FD15" s="410"/>
      <c r="FE15" s="410"/>
      <c r="FF15" s="410">
        <v>369.45</v>
      </c>
      <c r="FG15" s="410"/>
      <c r="FH15" s="410"/>
      <c r="FI15" s="410"/>
      <c r="FJ15" s="410"/>
      <c r="FK15" s="410">
        <v>349.6</v>
      </c>
      <c r="FL15" s="410"/>
      <c r="FM15" s="410"/>
      <c r="FN15" s="410"/>
      <c r="FO15" s="410"/>
      <c r="FP15" s="410">
        <v>136.25</v>
      </c>
      <c r="FQ15" s="410"/>
      <c r="FR15" s="410"/>
      <c r="FS15" s="83"/>
      <c r="FT15" s="410">
        <v>684.5</v>
      </c>
      <c r="FU15" s="410"/>
      <c r="FV15" s="410"/>
      <c r="FW15" s="410">
        <v>684.5</v>
      </c>
      <c r="FX15" s="410"/>
      <c r="FY15" s="410"/>
      <c r="FZ15" s="410">
        <v>684.5</v>
      </c>
      <c r="GA15" s="410"/>
      <c r="GB15" s="410"/>
      <c r="GC15" s="410">
        <v>684.5</v>
      </c>
      <c r="GD15" s="410"/>
      <c r="GE15" s="410"/>
      <c r="GF15" s="410">
        <v>684.5</v>
      </c>
      <c r="GG15" s="410"/>
      <c r="GH15" s="410"/>
      <c r="GI15" s="410">
        <v>684.5</v>
      </c>
      <c r="GJ15" s="410"/>
      <c r="GK15" s="410"/>
      <c r="GL15" s="410">
        <v>684.5</v>
      </c>
      <c r="GM15" s="410"/>
      <c r="GN15" s="410"/>
      <c r="GO15" s="410">
        <v>684.5</v>
      </c>
      <c r="GP15" s="410"/>
      <c r="GQ15" s="410"/>
      <c r="GR15" s="410">
        <v>684.5</v>
      </c>
      <c r="GS15" s="410"/>
      <c r="GT15" s="410"/>
      <c r="GU15" s="410">
        <v>599</v>
      </c>
      <c r="GV15" s="410"/>
      <c r="GW15" s="410"/>
      <c r="GX15" s="410"/>
      <c r="GY15" s="410">
        <v>599</v>
      </c>
      <c r="GZ15" s="410"/>
      <c r="HA15" s="410"/>
      <c r="HB15" s="410"/>
      <c r="HC15" s="410">
        <v>599</v>
      </c>
      <c r="HD15" s="410"/>
      <c r="HE15" s="410"/>
      <c r="HF15" s="410"/>
      <c r="HG15" s="410">
        <v>599</v>
      </c>
      <c r="HH15" s="410"/>
      <c r="HI15" s="410"/>
      <c r="HJ15" s="410"/>
      <c r="HK15" s="410">
        <v>599</v>
      </c>
      <c r="HL15" s="410"/>
      <c r="HM15" s="410"/>
      <c r="HN15" s="410"/>
      <c r="HO15" s="410">
        <v>599</v>
      </c>
      <c r="HP15" s="410"/>
      <c r="HQ15" s="410"/>
      <c r="HR15" s="410"/>
      <c r="HS15" s="410">
        <v>599</v>
      </c>
      <c r="HT15" s="410"/>
      <c r="HU15" s="410"/>
      <c r="HV15" s="410"/>
      <c r="HW15" s="410">
        <v>599</v>
      </c>
      <c r="HX15" s="410"/>
      <c r="HY15" s="410"/>
      <c r="HZ15" s="410"/>
      <c r="IA15" s="410">
        <v>599</v>
      </c>
      <c r="IB15" s="410"/>
      <c r="IC15" s="410"/>
      <c r="ID15" s="411"/>
      <c r="IE15" s="83"/>
      <c r="IF15" s="440">
        <v>382.96</v>
      </c>
      <c r="IG15" s="441"/>
      <c r="IH15" s="441"/>
      <c r="II15" s="441"/>
      <c r="IJ15" s="441"/>
      <c r="IK15" s="131">
        <v>57.061250000000001</v>
      </c>
      <c r="IL15" s="131">
        <v>57.061250000000001</v>
      </c>
      <c r="IM15" s="131">
        <v>57.061250000000001</v>
      </c>
      <c r="IN15" s="131">
        <v>57.061250000000001</v>
      </c>
      <c r="IO15" s="131">
        <v>57.061250000000001</v>
      </c>
      <c r="IP15" s="100">
        <f t="shared" ref="IP15" si="180">(0.5*(IP11/2)*(IP13/IP11)*IP10)+((IP14-(IP13/IP11))*IP10)+((IP14-(2*IP13/IP11)-IP7)*IP10)+((IP14-(3*IP13/IP11)-(2*IP7))*5)</f>
        <v>324.71240625000007</v>
      </c>
      <c r="IQ15" s="83">
        <f t="shared" ref="IQ15" si="181">(0.5*(IQ11/2)*(IQ13/IQ11)*IQ10)+((IQ14-(IQ13/IQ11))*IQ10)+((IQ14-(2*IQ13/IQ11)-IQ7)*IQ10)+((IQ14-(3*IQ13/IQ11)-(2*IQ7))*5)</f>
        <v>645.18750000000023</v>
      </c>
      <c r="IR15" s="83">
        <f>(0.5*(IR11/2)*(IR13/IR11)*IR10)+((IR14-(IR13/IR11))*IR10)+((IR14-(2*IR13/IR11)-IR7)*IR10)+((IR14-(3*IR13/IR11)-(2*IR7))*5)</f>
        <v>645.18750000000023</v>
      </c>
      <c r="IS15" s="83">
        <f>IS14*10</f>
        <v>94.834374999999994</v>
      </c>
      <c r="IT15" s="410">
        <v>746.8</v>
      </c>
      <c r="IU15" s="410"/>
      <c r="IV15" s="410"/>
      <c r="IW15" s="410">
        <v>1347.5</v>
      </c>
      <c r="IX15" s="410"/>
      <c r="IY15" s="410"/>
      <c r="IZ15" s="410"/>
      <c r="JA15" s="410"/>
      <c r="JB15" s="410">
        <v>1510</v>
      </c>
      <c r="JC15" s="410"/>
      <c r="JD15" s="410"/>
      <c r="JE15" s="410"/>
      <c r="JF15" s="410"/>
      <c r="JG15" s="410">
        <v>1510</v>
      </c>
      <c r="JH15" s="410"/>
      <c r="JI15" s="410"/>
      <c r="JJ15" s="410"/>
      <c r="JK15" s="410"/>
      <c r="JL15" s="410">
        <v>1347.5</v>
      </c>
      <c r="JM15" s="410"/>
      <c r="JN15" s="410"/>
      <c r="JO15" s="410"/>
      <c r="JP15" s="410"/>
      <c r="JQ15" s="410">
        <v>746.8</v>
      </c>
      <c r="JR15" s="410"/>
      <c r="JS15" s="411"/>
      <c r="JT15" s="12"/>
      <c r="JU15" s="33">
        <f t="shared" ref="JU15" si="182">(0.5*(JU11/2)*(JU13/JU11)*JU10)+((JU14-(JU13/JU11))*JU10)+((JU14-(2*JU13/JU11)-JU7)*JU10)+((JU14-(3*JU13/JU11)-(2*JU7))*5)</f>
        <v>1264.9275000000005</v>
      </c>
      <c r="JV15" s="57">
        <f t="shared" ref="JV15" si="183">(0.5*(JV11/2)*(JV13/JV11)*JV10)+((JV14-(JV13/JV11))*JV10)+((JV14-(2*JV13/JV11)-JV7)*JV10)+((JV14-(3*JV13/JV11)-(2*JV7))*5)</f>
        <v>1264.9275000000005</v>
      </c>
      <c r="JW15" s="62">
        <f t="shared" ref="JW15" si="184">(0.5*(JW11/2)*(JW13/JW11)*JW10)+((JW14-(JW13/JW11))*JW10)+((JW14-(2*JW13/JW11)-JW7)*JW10)+((JW14-(3*JW13/JW11)-(2*JW7))*5)</f>
        <v>1264.9275000000005</v>
      </c>
    </row>
    <row r="16" spans="1:283" s="2" customFormat="1">
      <c r="A16" s="156" t="s">
        <v>185</v>
      </c>
      <c r="B16" s="98" t="s">
        <v>275</v>
      </c>
      <c r="C16" s="71" t="s">
        <v>275</v>
      </c>
      <c r="D16" s="71" t="s">
        <v>275</v>
      </c>
      <c r="E16" s="71" t="s">
        <v>275</v>
      </c>
      <c r="F16" s="71" t="s">
        <v>275</v>
      </c>
      <c r="G16" s="71" t="s">
        <v>275</v>
      </c>
      <c r="H16" s="71" t="s">
        <v>275</v>
      </c>
      <c r="I16" s="71" t="s">
        <v>275</v>
      </c>
      <c r="J16" s="103" t="s">
        <v>274</v>
      </c>
      <c r="K16" s="11" t="s">
        <v>276</v>
      </c>
      <c r="L16" s="11" t="s">
        <v>276</v>
      </c>
      <c r="M16" s="63" t="s">
        <v>179</v>
      </c>
      <c r="N16" s="85" t="s">
        <v>276</v>
      </c>
      <c r="O16" s="85" t="s">
        <v>276</v>
      </c>
      <c r="P16" s="85" t="s">
        <v>276</v>
      </c>
      <c r="Q16" s="85" t="s">
        <v>276</v>
      </c>
      <c r="R16" s="85" t="s">
        <v>276</v>
      </c>
      <c r="S16" s="85" t="s">
        <v>276</v>
      </c>
      <c r="T16" s="11" t="s">
        <v>268</v>
      </c>
      <c r="U16" s="11" t="s">
        <v>268</v>
      </c>
      <c r="V16" s="11" t="s">
        <v>268</v>
      </c>
      <c r="W16" s="11" t="s">
        <v>268</v>
      </c>
      <c r="X16" s="11" t="s">
        <v>277</v>
      </c>
      <c r="Y16" s="11" t="s">
        <v>277</v>
      </c>
      <c r="Z16" s="11" t="s">
        <v>277</v>
      </c>
      <c r="AA16" s="11" t="s">
        <v>74</v>
      </c>
      <c r="AB16" s="11" t="s">
        <v>277</v>
      </c>
      <c r="AC16" s="63" t="s">
        <v>275</v>
      </c>
      <c r="AD16" s="63" t="s">
        <v>275</v>
      </c>
      <c r="AE16" s="63" t="s">
        <v>275</v>
      </c>
      <c r="AF16" s="63" t="s">
        <v>275</v>
      </c>
      <c r="AG16" s="63" t="s">
        <v>275</v>
      </c>
      <c r="AH16" s="64" t="s">
        <v>275</v>
      </c>
      <c r="AI16" s="11"/>
      <c r="AJ16" s="98" t="s">
        <v>274</v>
      </c>
      <c r="AK16" s="71" t="s">
        <v>274</v>
      </c>
      <c r="AL16" s="71" t="s">
        <v>274</v>
      </c>
      <c r="AM16" s="85" t="s">
        <v>276</v>
      </c>
      <c r="AN16" s="85" t="s">
        <v>196</v>
      </c>
      <c r="AO16" s="85" t="s">
        <v>179</v>
      </c>
      <c r="AP16" s="85" t="s">
        <v>276</v>
      </c>
      <c r="AQ16" s="85" t="s">
        <v>276</v>
      </c>
      <c r="AR16" s="85" t="s">
        <v>276</v>
      </c>
      <c r="AS16" s="85" t="s">
        <v>276</v>
      </c>
      <c r="AT16" s="85" t="s">
        <v>276</v>
      </c>
      <c r="AU16" s="85" t="s">
        <v>276</v>
      </c>
      <c r="AV16" s="85" t="s">
        <v>268</v>
      </c>
      <c r="AW16" s="85" t="s">
        <v>268</v>
      </c>
      <c r="AX16" s="85" t="s">
        <v>268</v>
      </c>
      <c r="AY16" s="85" t="s">
        <v>268</v>
      </c>
      <c r="AZ16" s="85" t="s">
        <v>277</v>
      </c>
      <c r="BA16" s="85" t="s">
        <v>277</v>
      </c>
      <c r="BB16" s="85" t="s">
        <v>277</v>
      </c>
      <c r="BC16" s="85" t="s">
        <v>277</v>
      </c>
      <c r="BD16" s="412" t="s">
        <v>406</v>
      </c>
      <c r="BE16" s="412"/>
      <c r="BF16" s="412"/>
      <c r="BG16" s="412" t="s">
        <v>406</v>
      </c>
      <c r="BH16" s="412"/>
      <c r="BI16" s="412"/>
      <c r="BJ16" s="412" t="s">
        <v>406</v>
      </c>
      <c r="BK16" s="412"/>
      <c r="BL16" s="412"/>
      <c r="BM16" s="412" t="s">
        <v>406</v>
      </c>
      <c r="BN16" s="412"/>
      <c r="BO16" s="412"/>
      <c r="BP16" s="412" t="s">
        <v>406</v>
      </c>
      <c r="BQ16" s="412"/>
      <c r="BR16" s="412"/>
      <c r="BS16" s="412" t="s">
        <v>406</v>
      </c>
      <c r="BT16" s="412"/>
      <c r="BU16" s="412"/>
      <c r="BV16" s="412" t="s">
        <v>406</v>
      </c>
      <c r="BW16" s="412"/>
      <c r="BX16" s="412"/>
      <c r="BY16" s="412" t="s">
        <v>406</v>
      </c>
      <c r="BZ16" s="412"/>
      <c r="CA16" s="412"/>
      <c r="CB16" s="412" t="s">
        <v>406</v>
      </c>
      <c r="CC16" s="412"/>
      <c r="CD16" s="412"/>
      <c r="CE16" s="412" t="s">
        <v>275</v>
      </c>
      <c r="CF16" s="412"/>
      <c r="CG16" s="412"/>
      <c r="CH16" s="412"/>
      <c r="CI16" s="412" t="s">
        <v>275</v>
      </c>
      <c r="CJ16" s="412"/>
      <c r="CK16" s="412"/>
      <c r="CL16" s="412"/>
      <c r="CM16" s="412" t="s">
        <v>275</v>
      </c>
      <c r="CN16" s="412"/>
      <c r="CO16" s="412"/>
      <c r="CP16" s="412"/>
      <c r="CQ16" s="412" t="s">
        <v>275</v>
      </c>
      <c r="CR16" s="412"/>
      <c r="CS16" s="412"/>
      <c r="CT16" s="412"/>
      <c r="CU16" s="412" t="s">
        <v>275</v>
      </c>
      <c r="CV16" s="412"/>
      <c r="CW16" s="412"/>
      <c r="CX16" s="412"/>
      <c r="CY16" s="412" t="s">
        <v>275</v>
      </c>
      <c r="CZ16" s="412"/>
      <c r="DA16" s="412"/>
      <c r="DB16" s="412"/>
      <c r="DC16" s="412" t="s">
        <v>275</v>
      </c>
      <c r="DD16" s="412"/>
      <c r="DE16" s="412"/>
      <c r="DF16" s="412"/>
      <c r="DG16" s="412" t="s">
        <v>275</v>
      </c>
      <c r="DH16" s="412"/>
      <c r="DI16" s="412"/>
      <c r="DJ16" s="412"/>
      <c r="DK16" s="412" t="s">
        <v>275</v>
      </c>
      <c r="DL16" s="412"/>
      <c r="DM16" s="412"/>
      <c r="DN16" s="413"/>
      <c r="DO16" s="85"/>
      <c r="DP16" s="450" t="s">
        <v>407</v>
      </c>
      <c r="DQ16" s="451"/>
      <c r="DR16" s="451"/>
      <c r="DS16" s="451"/>
      <c r="DT16" s="451"/>
      <c r="DU16" s="141" t="s">
        <v>178</v>
      </c>
      <c r="DV16" s="141" t="s">
        <v>181</v>
      </c>
      <c r="DW16" s="141" t="s">
        <v>403</v>
      </c>
      <c r="DX16" s="141" t="s">
        <v>403</v>
      </c>
      <c r="DY16" s="141" t="s">
        <v>403</v>
      </c>
      <c r="DZ16" s="141" t="s">
        <v>404</v>
      </c>
      <c r="EA16" s="71" t="s">
        <v>274</v>
      </c>
      <c r="EB16" s="85" t="s">
        <v>276</v>
      </c>
      <c r="EC16" s="85" t="s">
        <v>276</v>
      </c>
      <c r="ED16" s="85" t="s">
        <v>179</v>
      </c>
      <c r="EE16" s="85" t="s">
        <v>276</v>
      </c>
      <c r="EF16" s="85" t="s">
        <v>276</v>
      </c>
      <c r="EG16" s="85" t="s">
        <v>276</v>
      </c>
      <c r="EH16" s="85" t="s">
        <v>276</v>
      </c>
      <c r="EI16" s="85" t="s">
        <v>276</v>
      </c>
      <c r="EJ16" s="85" t="s">
        <v>276</v>
      </c>
      <c r="EK16" s="85" t="s">
        <v>268</v>
      </c>
      <c r="EL16" s="85" t="s">
        <v>268</v>
      </c>
      <c r="EM16" s="85" t="s">
        <v>268</v>
      </c>
      <c r="EN16" s="85" t="s">
        <v>268</v>
      </c>
      <c r="EO16" s="85" t="s">
        <v>277</v>
      </c>
      <c r="EP16" s="85" t="s">
        <v>277</v>
      </c>
      <c r="EQ16" s="85" t="s">
        <v>277</v>
      </c>
      <c r="ER16" s="85" t="s">
        <v>277</v>
      </c>
      <c r="ES16" s="412" t="s">
        <v>323</v>
      </c>
      <c r="ET16" s="412"/>
      <c r="EU16" s="412"/>
      <c r="EV16" s="412" t="s">
        <v>324</v>
      </c>
      <c r="EW16" s="412"/>
      <c r="EX16" s="412"/>
      <c r="EY16" s="412"/>
      <c r="EZ16" s="412"/>
      <c r="FA16" s="412" t="s">
        <v>324</v>
      </c>
      <c r="FB16" s="412"/>
      <c r="FC16" s="412"/>
      <c r="FD16" s="412"/>
      <c r="FE16" s="412"/>
      <c r="FF16" s="412" t="s">
        <v>324</v>
      </c>
      <c r="FG16" s="412"/>
      <c r="FH16" s="412"/>
      <c r="FI16" s="412"/>
      <c r="FJ16" s="412"/>
      <c r="FK16" s="412" t="s">
        <v>324</v>
      </c>
      <c r="FL16" s="412"/>
      <c r="FM16" s="412"/>
      <c r="FN16" s="412"/>
      <c r="FO16" s="412"/>
      <c r="FP16" s="412" t="s">
        <v>323</v>
      </c>
      <c r="FQ16" s="412"/>
      <c r="FR16" s="412"/>
      <c r="FS16" s="85"/>
      <c r="FT16" s="412" t="s">
        <v>395</v>
      </c>
      <c r="FU16" s="412"/>
      <c r="FV16" s="412"/>
      <c r="FW16" s="412" t="s">
        <v>395</v>
      </c>
      <c r="FX16" s="412"/>
      <c r="FY16" s="412"/>
      <c r="FZ16" s="412" t="s">
        <v>395</v>
      </c>
      <c r="GA16" s="412"/>
      <c r="GB16" s="412"/>
      <c r="GC16" s="412" t="s">
        <v>395</v>
      </c>
      <c r="GD16" s="412"/>
      <c r="GE16" s="412"/>
      <c r="GF16" s="412" t="s">
        <v>395</v>
      </c>
      <c r="GG16" s="412"/>
      <c r="GH16" s="412"/>
      <c r="GI16" s="412" t="s">
        <v>395</v>
      </c>
      <c r="GJ16" s="412"/>
      <c r="GK16" s="412"/>
      <c r="GL16" s="412" t="s">
        <v>395</v>
      </c>
      <c r="GM16" s="412"/>
      <c r="GN16" s="412"/>
      <c r="GO16" s="412" t="s">
        <v>395</v>
      </c>
      <c r="GP16" s="412"/>
      <c r="GQ16" s="412"/>
      <c r="GR16" s="412" t="s">
        <v>395</v>
      </c>
      <c r="GS16" s="412"/>
      <c r="GT16" s="412"/>
      <c r="GU16" s="412" t="s">
        <v>275</v>
      </c>
      <c r="GV16" s="412"/>
      <c r="GW16" s="412"/>
      <c r="GX16" s="412"/>
      <c r="GY16" s="412" t="s">
        <v>275</v>
      </c>
      <c r="GZ16" s="412"/>
      <c r="HA16" s="412"/>
      <c r="HB16" s="412"/>
      <c r="HC16" s="412" t="s">
        <v>275</v>
      </c>
      <c r="HD16" s="412"/>
      <c r="HE16" s="412"/>
      <c r="HF16" s="412"/>
      <c r="HG16" s="412" t="s">
        <v>275</v>
      </c>
      <c r="HH16" s="412"/>
      <c r="HI16" s="412"/>
      <c r="HJ16" s="412"/>
      <c r="HK16" s="412" t="s">
        <v>275</v>
      </c>
      <c r="HL16" s="412"/>
      <c r="HM16" s="412"/>
      <c r="HN16" s="412"/>
      <c r="HO16" s="412" t="s">
        <v>275</v>
      </c>
      <c r="HP16" s="412"/>
      <c r="HQ16" s="412"/>
      <c r="HR16" s="412"/>
      <c r="HS16" s="412" t="s">
        <v>275</v>
      </c>
      <c r="HT16" s="412"/>
      <c r="HU16" s="412"/>
      <c r="HV16" s="412"/>
      <c r="HW16" s="412" t="s">
        <v>275</v>
      </c>
      <c r="HX16" s="412"/>
      <c r="HY16" s="412"/>
      <c r="HZ16" s="412"/>
      <c r="IA16" s="412" t="s">
        <v>275</v>
      </c>
      <c r="IB16" s="412"/>
      <c r="IC16" s="412"/>
      <c r="ID16" s="413"/>
      <c r="IE16" s="85"/>
      <c r="IF16" s="450" t="s">
        <v>196</v>
      </c>
      <c r="IG16" s="451"/>
      <c r="IH16" s="451"/>
      <c r="II16" s="451"/>
      <c r="IJ16" s="451"/>
      <c r="IK16" s="141" t="s">
        <v>178</v>
      </c>
      <c r="IL16" s="141" t="s">
        <v>178</v>
      </c>
      <c r="IM16" s="141" t="s">
        <v>178</v>
      </c>
      <c r="IN16" s="141" t="s">
        <v>178</v>
      </c>
      <c r="IO16" s="141" t="s">
        <v>178</v>
      </c>
      <c r="IP16" s="71" t="s">
        <v>274</v>
      </c>
      <c r="IQ16" s="85" t="s">
        <v>327</v>
      </c>
      <c r="IR16" s="85" t="s">
        <v>327</v>
      </c>
      <c r="IS16" s="85" t="s">
        <v>179</v>
      </c>
      <c r="IT16" s="412" t="s">
        <v>395</v>
      </c>
      <c r="IU16" s="412"/>
      <c r="IV16" s="412"/>
      <c r="IW16" s="412" t="s">
        <v>408</v>
      </c>
      <c r="IX16" s="412"/>
      <c r="IY16" s="412"/>
      <c r="IZ16" s="412"/>
      <c r="JA16" s="412"/>
      <c r="JB16" s="412" t="s">
        <v>409</v>
      </c>
      <c r="JC16" s="412"/>
      <c r="JD16" s="412"/>
      <c r="JE16" s="412"/>
      <c r="JF16" s="412"/>
      <c r="JG16" s="412" t="s">
        <v>409</v>
      </c>
      <c r="JH16" s="412"/>
      <c r="JI16" s="412"/>
      <c r="JJ16" s="412"/>
      <c r="JK16" s="412"/>
      <c r="JL16" s="412" t="s">
        <v>408</v>
      </c>
      <c r="JM16" s="412"/>
      <c r="JN16" s="412"/>
      <c r="JO16" s="412"/>
      <c r="JP16" s="412"/>
      <c r="JQ16" s="412" t="s">
        <v>395</v>
      </c>
      <c r="JR16" s="412"/>
      <c r="JS16" s="413"/>
      <c r="JT16" s="71"/>
      <c r="JU16" s="45" t="s">
        <v>395</v>
      </c>
      <c r="JV16" s="63" t="s">
        <v>395</v>
      </c>
      <c r="JW16" s="64" t="s">
        <v>395</v>
      </c>
    </row>
    <row r="17" spans="1:288">
      <c r="A17" s="19" t="s">
        <v>507</v>
      </c>
      <c r="B17" s="35">
        <v>574</v>
      </c>
      <c r="C17" s="12">
        <v>574</v>
      </c>
      <c r="D17" s="12">
        <v>574</v>
      </c>
      <c r="E17" s="12">
        <v>574</v>
      </c>
      <c r="F17" s="12">
        <v>574</v>
      </c>
      <c r="G17" s="12">
        <v>574</v>
      </c>
      <c r="H17" s="12">
        <v>574</v>
      </c>
      <c r="I17" s="12">
        <v>574</v>
      </c>
      <c r="J17" s="100">
        <v>574</v>
      </c>
      <c r="K17" s="13">
        <v>721</v>
      </c>
      <c r="L17" s="13">
        <v>721</v>
      </c>
      <c r="M17" s="57">
        <v>166</v>
      </c>
      <c r="N17" s="83">
        <v>721</v>
      </c>
      <c r="O17" s="83">
        <v>721</v>
      </c>
      <c r="P17" s="83">
        <v>721</v>
      </c>
      <c r="Q17" s="83">
        <v>721</v>
      </c>
      <c r="R17" s="83">
        <v>721</v>
      </c>
      <c r="S17" s="83">
        <v>721</v>
      </c>
      <c r="T17" s="13">
        <v>196</v>
      </c>
      <c r="U17" s="13">
        <v>196</v>
      </c>
      <c r="V17" s="13">
        <v>196</v>
      </c>
      <c r="W17" s="13">
        <v>196</v>
      </c>
      <c r="X17" s="13">
        <v>473</v>
      </c>
      <c r="Y17" s="13">
        <v>473</v>
      </c>
      <c r="Z17" s="13">
        <v>473</v>
      </c>
      <c r="AA17" s="13">
        <v>249</v>
      </c>
      <c r="AB17" s="13">
        <v>473</v>
      </c>
      <c r="AC17" s="13">
        <v>574</v>
      </c>
      <c r="AD17" s="57">
        <v>574</v>
      </c>
      <c r="AE17" s="57">
        <v>574</v>
      </c>
      <c r="AF17" s="57">
        <v>574</v>
      </c>
      <c r="AG17" s="57">
        <v>574</v>
      </c>
      <c r="AH17" s="62">
        <v>574</v>
      </c>
      <c r="AI17" s="13"/>
      <c r="AJ17" s="35">
        <v>574</v>
      </c>
      <c r="AK17" s="12">
        <v>574</v>
      </c>
      <c r="AL17" s="12">
        <v>574</v>
      </c>
      <c r="AM17" s="83">
        <v>721</v>
      </c>
      <c r="AN17" s="83">
        <v>664</v>
      </c>
      <c r="AO17" s="83">
        <v>166</v>
      </c>
      <c r="AP17" s="83">
        <v>721</v>
      </c>
      <c r="AQ17" s="83">
        <v>721</v>
      </c>
      <c r="AR17" s="83">
        <v>721</v>
      </c>
      <c r="AS17" s="83">
        <v>721</v>
      </c>
      <c r="AT17" s="83">
        <v>721</v>
      </c>
      <c r="AU17" s="83">
        <v>721</v>
      </c>
      <c r="AV17" s="83">
        <v>196</v>
      </c>
      <c r="AW17" s="83">
        <v>196</v>
      </c>
      <c r="AX17" s="83">
        <v>196</v>
      </c>
      <c r="AY17" s="83">
        <v>196</v>
      </c>
      <c r="AZ17" s="83">
        <v>473</v>
      </c>
      <c r="BA17" s="83">
        <v>473</v>
      </c>
      <c r="BB17" s="83">
        <v>473</v>
      </c>
      <c r="BC17" s="83">
        <v>473</v>
      </c>
      <c r="BD17" s="410">
        <v>398</v>
      </c>
      <c r="BE17" s="410"/>
      <c r="BF17" s="410"/>
      <c r="BG17" s="410">
        <v>398</v>
      </c>
      <c r="BH17" s="410"/>
      <c r="BI17" s="410"/>
      <c r="BJ17" s="410">
        <v>398</v>
      </c>
      <c r="BK17" s="410"/>
      <c r="BL17" s="410"/>
      <c r="BM17" s="410">
        <v>398</v>
      </c>
      <c r="BN17" s="410"/>
      <c r="BO17" s="410"/>
      <c r="BP17" s="410">
        <v>398</v>
      </c>
      <c r="BQ17" s="410"/>
      <c r="BR17" s="410"/>
      <c r="BS17" s="410">
        <v>398</v>
      </c>
      <c r="BT17" s="410"/>
      <c r="BU17" s="410"/>
      <c r="BV17" s="410">
        <v>398</v>
      </c>
      <c r="BW17" s="410"/>
      <c r="BX17" s="410"/>
      <c r="BY17" s="410">
        <v>398</v>
      </c>
      <c r="BZ17" s="410"/>
      <c r="CA17" s="410"/>
      <c r="CB17" s="410">
        <v>398</v>
      </c>
      <c r="CC17" s="410"/>
      <c r="CD17" s="410"/>
      <c r="CE17" s="410">
        <v>574</v>
      </c>
      <c r="CF17" s="410"/>
      <c r="CG17" s="410"/>
      <c r="CH17" s="410"/>
      <c r="CI17" s="410">
        <v>574</v>
      </c>
      <c r="CJ17" s="410"/>
      <c r="CK17" s="410"/>
      <c r="CL17" s="410"/>
      <c r="CM17" s="410">
        <v>574</v>
      </c>
      <c r="CN17" s="410"/>
      <c r="CO17" s="410"/>
      <c r="CP17" s="410"/>
      <c r="CQ17" s="410">
        <v>574</v>
      </c>
      <c r="CR17" s="410"/>
      <c r="CS17" s="410"/>
      <c r="CT17" s="410"/>
      <c r="CU17" s="410">
        <v>574</v>
      </c>
      <c r="CV17" s="410"/>
      <c r="CW17" s="410"/>
      <c r="CX17" s="410"/>
      <c r="CY17" s="410">
        <v>574</v>
      </c>
      <c r="CZ17" s="410"/>
      <c r="DA17" s="410"/>
      <c r="DB17" s="410"/>
      <c r="DC17" s="410">
        <v>574</v>
      </c>
      <c r="DD17" s="410"/>
      <c r="DE17" s="410"/>
      <c r="DF17" s="410"/>
      <c r="DG17" s="410">
        <v>574</v>
      </c>
      <c r="DH17" s="410"/>
      <c r="DI17" s="410"/>
      <c r="DJ17" s="410"/>
      <c r="DK17" s="410">
        <v>574</v>
      </c>
      <c r="DL17" s="410"/>
      <c r="DM17" s="410"/>
      <c r="DN17" s="411"/>
      <c r="DO17" s="83"/>
      <c r="DP17" s="440">
        <v>413</v>
      </c>
      <c r="DQ17" s="441"/>
      <c r="DR17" s="441"/>
      <c r="DS17" s="441"/>
      <c r="DT17" s="441"/>
      <c r="DU17" s="131">
        <v>151</v>
      </c>
      <c r="DV17" s="131">
        <v>97.5</v>
      </c>
      <c r="DW17" s="131">
        <v>503</v>
      </c>
      <c r="DX17" s="131">
        <v>503</v>
      </c>
      <c r="DY17" s="131">
        <v>503</v>
      </c>
      <c r="DZ17" s="131">
        <v>205</v>
      </c>
      <c r="EA17" s="12">
        <v>574</v>
      </c>
      <c r="EB17" s="83">
        <v>721</v>
      </c>
      <c r="EC17" s="83">
        <v>721</v>
      </c>
      <c r="ED17" s="83">
        <v>166</v>
      </c>
      <c r="EE17" s="83">
        <v>721</v>
      </c>
      <c r="EF17" s="83">
        <v>721</v>
      </c>
      <c r="EG17" s="83">
        <v>721</v>
      </c>
      <c r="EH17" s="83">
        <v>721</v>
      </c>
      <c r="EI17" s="83">
        <v>721</v>
      </c>
      <c r="EJ17" s="83">
        <v>721</v>
      </c>
      <c r="EK17" s="83">
        <v>196</v>
      </c>
      <c r="EL17" s="83">
        <v>196</v>
      </c>
      <c r="EM17" s="83">
        <v>196</v>
      </c>
      <c r="EN17" s="83">
        <v>196</v>
      </c>
      <c r="EO17" s="83">
        <v>473</v>
      </c>
      <c r="EP17" s="83">
        <v>473</v>
      </c>
      <c r="EQ17" s="83">
        <v>473</v>
      </c>
      <c r="ER17" s="83">
        <v>473</v>
      </c>
      <c r="ES17" s="410">
        <v>249</v>
      </c>
      <c r="ET17" s="410"/>
      <c r="EU17" s="410"/>
      <c r="EV17" s="410">
        <v>664</v>
      </c>
      <c r="EW17" s="410"/>
      <c r="EX17" s="410"/>
      <c r="EY17" s="410"/>
      <c r="EZ17" s="410"/>
      <c r="FA17" s="410">
        <v>664</v>
      </c>
      <c r="FB17" s="410"/>
      <c r="FC17" s="410"/>
      <c r="FD17" s="410"/>
      <c r="FE17" s="410"/>
      <c r="FF17" s="410">
        <v>664</v>
      </c>
      <c r="FG17" s="410"/>
      <c r="FH17" s="410"/>
      <c r="FI17" s="410"/>
      <c r="FJ17" s="410"/>
      <c r="FK17" s="410">
        <v>664</v>
      </c>
      <c r="FL17" s="410"/>
      <c r="FM17" s="410"/>
      <c r="FN17" s="410"/>
      <c r="FO17" s="410"/>
      <c r="FP17" s="410">
        <v>249</v>
      </c>
      <c r="FQ17" s="410"/>
      <c r="FR17" s="410"/>
      <c r="FS17" s="83"/>
      <c r="FT17" s="410">
        <v>750</v>
      </c>
      <c r="FU17" s="410"/>
      <c r="FV17" s="410"/>
      <c r="FW17" s="410">
        <v>750</v>
      </c>
      <c r="FX17" s="410"/>
      <c r="FY17" s="410"/>
      <c r="FZ17" s="410">
        <v>750</v>
      </c>
      <c r="GA17" s="410"/>
      <c r="GB17" s="410"/>
      <c r="GC17" s="410">
        <v>750</v>
      </c>
      <c r="GD17" s="410"/>
      <c r="GE17" s="410"/>
      <c r="GF17" s="410">
        <v>750</v>
      </c>
      <c r="GG17" s="410"/>
      <c r="GH17" s="410"/>
      <c r="GI17" s="410">
        <v>750</v>
      </c>
      <c r="GJ17" s="410"/>
      <c r="GK17" s="410"/>
      <c r="GL17" s="410">
        <v>750</v>
      </c>
      <c r="GM17" s="410"/>
      <c r="GN17" s="410"/>
      <c r="GO17" s="410">
        <v>750</v>
      </c>
      <c r="GP17" s="410"/>
      <c r="GQ17" s="410"/>
      <c r="GR17" s="410">
        <v>750</v>
      </c>
      <c r="GS17" s="410"/>
      <c r="GT17" s="410"/>
      <c r="GU17" s="410">
        <v>600</v>
      </c>
      <c r="GV17" s="410"/>
      <c r="GW17" s="410"/>
      <c r="GX17" s="410"/>
      <c r="GY17" s="410">
        <v>600</v>
      </c>
      <c r="GZ17" s="410"/>
      <c r="HA17" s="410"/>
      <c r="HB17" s="410"/>
      <c r="HC17" s="410">
        <v>600</v>
      </c>
      <c r="HD17" s="410"/>
      <c r="HE17" s="410"/>
      <c r="HF17" s="410"/>
      <c r="HG17" s="410">
        <v>600</v>
      </c>
      <c r="HH17" s="410"/>
      <c r="HI17" s="410"/>
      <c r="HJ17" s="410"/>
      <c r="HK17" s="410">
        <v>600</v>
      </c>
      <c r="HL17" s="410"/>
      <c r="HM17" s="410"/>
      <c r="HN17" s="410"/>
      <c r="HO17" s="410">
        <v>600</v>
      </c>
      <c r="HP17" s="410"/>
      <c r="HQ17" s="410"/>
      <c r="HR17" s="410"/>
      <c r="HS17" s="410">
        <v>600</v>
      </c>
      <c r="HT17" s="410"/>
      <c r="HU17" s="410"/>
      <c r="HV17" s="410"/>
      <c r="HW17" s="410">
        <v>600</v>
      </c>
      <c r="HX17" s="410"/>
      <c r="HY17" s="410"/>
      <c r="HZ17" s="410"/>
      <c r="IA17" s="410">
        <v>600</v>
      </c>
      <c r="IB17" s="410"/>
      <c r="IC17" s="410"/>
      <c r="ID17" s="411"/>
      <c r="IE17" s="83"/>
      <c r="IF17" s="440">
        <v>664</v>
      </c>
      <c r="IG17" s="441"/>
      <c r="IH17" s="441"/>
      <c r="II17" s="441"/>
      <c r="IJ17" s="441"/>
      <c r="IK17" s="131">
        <v>151</v>
      </c>
      <c r="IL17" s="131">
        <v>151</v>
      </c>
      <c r="IM17" s="131">
        <v>151</v>
      </c>
      <c r="IN17" s="131">
        <v>151</v>
      </c>
      <c r="IO17" s="131">
        <v>151</v>
      </c>
      <c r="IP17" s="12">
        <v>574</v>
      </c>
      <c r="IQ17" s="83">
        <v>1060</v>
      </c>
      <c r="IR17" s="83">
        <v>1060</v>
      </c>
      <c r="IS17" s="83">
        <v>166</v>
      </c>
      <c r="IT17" s="410">
        <v>750</v>
      </c>
      <c r="IU17" s="410"/>
      <c r="IV17" s="410"/>
      <c r="IW17" s="410">
        <v>1570</v>
      </c>
      <c r="IX17" s="410"/>
      <c r="IY17" s="410"/>
      <c r="IZ17" s="410"/>
      <c r="JA17" s="410"/>
      <c r="JB17" s="410">
        <v>1760</v>
      </c>
      <c r="JC17" s="410"/>
      <c r="JD17" s="410"/>
      <c r="JE17" s="410"/>
      <c r="JF17" s="410"/>
      <c r="JG17" s="410">
        <v>1760</v>
      </c>
      <c r="JH17" s="410"/>
      <c r="JI17" s="410"/>
      <c r="JJ17" s="410"/>
      <c r="JK17" s="410"/>
      <c r="JL17" s="410">
        <v>1570</v>
      </c>
      <c r="JM17" s="410"/>
      <c r="JN17" s="410"/>
      <c r="JO17" s="410"/>
      <c r="JP17" s="410"/>
      <c r="JQ17" s="410">
        <v>750</v>
      </c>
      <c r="JR17" s="410"/>
      <c r="JS17" s="411"/>
      <c r="JT17" s="12"/>
      <c r="JU17" s="33">
        <v>750</v>
      </c>
      <c r="JV17" s="57">
        <v>750</v>
      </c>
      <c r="JW17" s="62">
        <v>750</v>
      </c>
    </row>
    <row r="18" spans="1:288">
      <c r="A18" s="19"/>
      <c r="B18" s="35"/>
      <c r="C18" s="12"/>
      <c r="D18" s="12"/>
      <c r="E18" s="12"/>
      <c r="F18" s="12"/>
      <c r="G18" s="12"/>
      <c r="H18" s="12"/>
      <c r="I18" s="12"/>
      <c r="J18" s="100"/>
      <c r="K18" s="13"/>
      <c r="L18" s="13"/>
      <c r="M18" s="57"/>
      <c r="N18" s="83"/>
      <c r="O18" s="83"/>
      <c r="P18" s="83"/>
      <c r="Q18" s="83"/>
      <c r="R18" s="83"/>
      <c r="S18" s="8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57"/>
      <c r="AE18" s="57"/>
      <c r="AF18" s="57"/>
      <c r="AG18" s="57"/>
      <c r="AH18" s="62"/>
      <c r="AI18" s="13"/>
      <c r="AJ18" s="35"/>
      <c r="AK18" s="12"/>
      <c r="AL18" s="12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164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93"/>
      <c r="DO18" s="83"/>
      <c r="DP18" s="106"/>
      <c r="DQ18" s="100"/>
      <c r="DR18" s="100"/>
      <c r="DS18" s="100"/>
      <c r="DT18" s="100"/>
      <c r="DU18" s="131"/>
      <c r="DV18" s="131"/>
      <c r="DW18" s="131"/>
      <c r="DX18" s="131"/>
      <c r="DY18" s="131"/>
      <c r="DZ18" s="131"/>
      <c r="EA18" s="12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410"/>
      <c r="EW18" s="410"/>
      <c r="EX18" s="410"/>
      <c r="EY18" s="410"/>
      <c r="EZ18" s="410"/>
      <c r="FA18" s="415"/>
      <c r="FB18" s="415"/>
      <c r="FC18" s="415"/>
      <c r="FD18" s="415"/>
      <c r="FE18" s="415"/>
      <c r="FF18" s="415"/>
      <c r="FG18" s="415"/>
      <c r="FH18" s="415"/>
      <c r="FI18" s="415"/>
      <c r="FJ18" s="415"/>
      <c r="FK18" s="415"/>
      <c r="FL18" s="415"/>
      <c r="FM18" s="415"/>
      <c r="FN18" s="415"/>
      <c r="FO18" s="415"/>
      <c r="FP18" s="423"/>
      <c r="FQ18" s="423"/>
      <c r="FR18" s="423"/>
      <c r="FS18" s="89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93"/>
      <c r="IE18" s="83"/>
      <c r="IF18" s="106"/>
      <c r="IG18" s="100"/>
      <c r="IH18" s="100"/>
      <c r="II18" s="100"/>
      <c r="IJ18" s="100"/>
      <c r="IK18" s="131"/>
      <c r="IL18" s="131"/>
      <c r="IM18" s="131"/>
      <c r="IN18" s="131"/>
      <c r="IO18" s="131"/>
      <c r="IP18" s="12"/>
      <c r="IQ18" s="89"/>
      <c r="IR18" s="89"/>
      <c r="IS18" s="83"/>
      <c r="IT18" s="83"/>
      <c r="IU18" s="83"/>
      <c r="IV18" s="83"/>
      <c r="IW18" s="410"/>
      <c r="IX18" s="410"/>
      <c r="IY18" s="410"/>
      <c r="IZ18" s="410"/>
      <c r="JA18" s="410"/>
      <c r="JB18" s="410"/>
      <c r="JC18" s="410"/>
      <c r="JD18" s="410"/>
      <c r="JE18" s="410"/>
      <c r="JF18" s="410"/>
      <c r="JG18" s="410"/>
      <c r="JH18" s="410"/>
      <c r="JI18" s="410"/>
      <c r="JJ18" s="410"/>
      <c r="JK18" s="410"/>
      <c r="JL18" s="410"/>
      <c r="JM18" s="410"/>
      <c r="JN18" s="410"/>
      <c r="JO18" s="410"/>
      <c r="JP18" s="410"/>
      <c r="JQ18" s="83"/>
      <c r="JR18" s="83"/>
      <c r="JS18" s="93"/>
      <c r="JT18" s="69"/>
      <c r="JU18" s="33"/>
      <c r="JV18" s="57"/>
      <c r="JW18" s="62"/>
      <c r="JX18" s="16"/>
      <c r="JY18" s="16"/>
      <c r="JZ18" s="22"/>
      <c r="KA18" s="22"/>
      <c r="KB18" s="22"/>
    </row>
    <row r="19" spans="1:288">
      <c r="A19" s="157" t="s">
        <v>195</v>
      </c>
      <c r="B19" s="35"/>
      <c r="C19" s="12"/>
      <c r="D19" s="12"/>
      <c r="E19" s="12"/>
      <c r="F19" s="12"/>
      <c r="G19" s="12"/>
      <c r="H19" s="12"/>
      <c r="I19" s="12"/>
      <c r="J19" s="100"/>
      <c r="K19" s="12"/>
      <c r="L19" s="12"/>
      <c r="M19" s="12"/>
      <c r="N19" s="83"/>
      <c r="O19" s="83"/>
      <c r="P19" s="83"/>
      <c r="Q19" s="83"/>
      <c r="R19" s="83"/>
      <c r="S19" s="8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57"/>
      <c r="AE19" s="57"/>
      <c r="AF19" s="57"/>
      <c r="AG19" s="57"/>
      <c r="AH19" s="62"/>
      <c r="AI19" s="13"/>
      <c r="AJ19" s="35"/>
      <c r="AK19" s="12"/>
      <c r="AL19" s="12"/>
      <c r="AM19" s="83"/>
      <c r="AN19" s="83"/>
      <c r="AO19" s="12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93"/>
      <c r="DO19" s="83"/>
      <c r="DP19" s="106"/>
      <c r="DQ19" s="100"/>
      <c r="DR19" s="100"/>
      <c r="DS19" s="100"/>
      <c r="DT19" s="100"/>
      <c r="DU19" s="131"/>
      <c r="DV19" s="131"/>
      <c r="DW19" s="131"/>
      <c r="DX19" s="131"/>
      <c r="DY19" s="131"/>
      <c r="DZ19" s="131"/>
      <c r="EA19" s="12"/>
      <c r="EB19" s="83"/>
      <c r="EC19" s="83"/>
      <c r="ED19" s="12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410"/>
      <c r="EW19" s="410"/>
      <c r="EX19" s="410"/>
      <c r="EY19" s="410"/>
      <c r="EZ19" s="410"/>
      <c r="FA19" s="415"/>
      <c r="FB19" s="415"/>
      <c r="FC19" s="415"/>
      <c r="FD19" s="415"/>
      <c r="FE19" s="415"/>
      <c r="FF19" s="415"/>
      <c r="FG19" s="415"/>
      <c r="FH19" s="415"/>
      <c r="FI19" s="415"/>
      <c r="FJ19" s="415"/>
      <c r="FK19" s="415"/>
      <c r="FL19" s="415"/>
      <c r="FM19" s="415"/>
      <c r="FN19" s="415"/>
      <c r="FO19" s="415"/>
      <c r="FP19" s="423"/>
      <c r="FQ19" s="423"/>
      <c r="FR19" s="423"/>
      <c r="FS19" s="89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93"/>
      <c r="IE19" s="83"/>
      <c r="IF19" s="106"/>
      <c r="IG19" s="100"/>
      <c r="IH19" s="100"/>
      <c r="II19" s="100"/>
      <c r="IJ19" s="100"/>
      <c r="IK19" s="131"/>
      <c r="IL19" s="131"/>
      <c r="IM19" s="131"/>
      <c r="IN19" s="131"/>
      <c r="IO19" s="131"/>
      <c r="IP19" s="12"/>
      <c r="IQ19" s="89"/>
      <c r="IR19" s="89"/>
      <c r="IS19" s="12"/>
      <c r="IT19" s="83"/>
      <c r="IU19" s="83"/>
      <c r="IV19" s="83"/>
      <c r="IW19" s="410"/>
      <c r="IX19" s="410"/>
      <c r="IY19" s="410"/>
      <c r="IZ19" s="410"/>
      <c r="JA19" s="410"/>
      <c r="JB19" s="410"/>
      <c r="JC19" s="410"/>
      <c r="JD19" s="410"/>
      <c r="JE19" s="410"/>
      <c r="JF19" s="410"/>
      <c r="JG19" s="410"/>
      <c r="JH19" s="410"/>
      <c r="JI19" s="410"/>
      <c r="JJ19" s="410"/>
      <c r="JK19" s="410"/>
      <c r="JL19" s="410"/>
      <c r="JM19" s="410"/>
      <c r="JN19" s="410"/>
      <c r="JO19" s="410"/>
      <c r="JP19" s="410"/>
      <c r="JQ19" s="83"/>
      <c r="JR19" s="83"/>
      <c r="JS19" s="93"/>
      <c r="JT19" s="69"/>
      <c r="JU19" s="33"/>
      <c r="JV19" s="57"/>
      <c r="JW19" s="62"/>
      <c r="JX19" s="16"/>
      <c r="JY19" s="16"/>
      <c r="JZ19" s="22"/>
      <c r="KA19" s="22"/>
      <c r="KB19" s="22"/>
    </row>
    <row r="20" spans="1:288">
      <c r="A20" s="19" t="s">
        <v>267</v>
      </c>
      <c r="B20" s="35">
        <f>B14</f>
        <v>36.130000000000003</v>
      </c>
      <c r="C20" s="12">
        <f t="shared" ref="C20:I20" si="185">C14</f>
        <v>36.130000000000003</v>
      </c>
      <c r="D20" s="12">
        <f t="shared" si="185"/>
        <v>36.130000000000003</v>
      </c>
      <c r="E20" s="12">
        <f t="shared" si="185"/>
        <v>36.130000000000003</v>
      </c>
      <c r="F20" s="12">
        <f t="shared" si="185"/>
        <v>36.130000000000003</v>
      </c>
      <c r="G20" s="12">
        <f t="shared" si="185"/>
        <v>36.130000000000003</v>
      </c>
      <c r="H20" s="12">
        <f t="shared" si="185"/>
        <v>36.130000000000003</v>
      </c>
      <c r="I20" s="12">
        <f t="shared" si="185"/>
        <v>36.130000000000003</v>
      </c>
      <c r="J20" s="100">
        <f>J14</f>
        <v>36.254987500000006</v>
      </c>
      <c r="K20" s="12">
        <f t="shared" ref="K20:AC20" si="186">K14</f>
        <v>71.960000000000008</v>
      </c>
      <c r="L20" s="12">
        <f t="shared" ref="L20:S20" si="187">L14</f>
        <v>71.960000000000008</v>
      </c>
      <c r="M20" s="12">
        <f t="shared" si="187"/>
        <v>9.4834374999999991</v>
      </c>
      <c r="N20" s="83">
        <f t="shared" si="187"/>
        <v>71.960000000000008</v>
      </c>
      <c r="O20" s="83">
        <f t="shared" si="187"/>
        <v>71.960000000000008</v>
      </c>
      <c r="P20" s="83">
        <f t="shared" si="187"/>
        <v>71.960000000000008</v>
      </c>
      <c r="Q20" s="83">
        <f t="shared" si="187"/>
        <v>71.960000000000008</v>
      </c>
      <c r="R20" s="83">
        <f t="shared" si="187"/>
        <v>71.960000000000008</v>
      </c>
      <c r="S20" s="83">
        <f t="shared" si="187"/>
        <v>71.960000000000008</v>
      </c>
      <c r="T20" s="13">
        <f t="shared" si="186"/>
        <v>19.085599999999999</v>
      </c>
      <c r="U20" s="13">
        <f t="shared" ref="U20:W20" si="188">U14</f>
        <v>19.085599999999999</v>
      </c>
      <c r="V20" s="13">
        <f t="shared" si="188"/>
        <v>19.085599999999999</v>
      </c>
      <c r="W20" s="13">
        <f t="shared" si="188"/>
        <v>19.085599999999999</v>
      </c>
      <c r="X20" s="13">
        <f t="shared" si="186"/>
        <v>37.858699999999999</v>
      </c>
      <c r="Y20" s="13">
        <f t="shared" ref="Y20:Z20" si="189">Y14</f>
        <v>37.858699999999999</v>
      </c>
      <c r="Z20" s="13">
        <f t="shared" si="189"/>
        <v>37.858699999999999</v>
      </c>
      <c r="AA20" s="13">
        <f t="shared" si="186"/>
        <v>15.6439</v>
      </c>
      <c r="AB20" s="13">
        <f t="shared" si="186"/>
        <v>34.479500000000002</v>
      </c>
      <c r="AC20" s="13">
        <f t="shared" si="186"/>
        <v>36.130000000000003</v>
      </c>
      <c r="AD20" s="57">
        <f t="shared" ref="AD20:AH20" si="190">AD14</f>
        <v>36.130000000000003</v>
      </c>
      <c r="AE20" s="57">
        <f t="shared" si="190"/>
        <v>36.130000000000003</v>
      </c>
      <c r="AF20" s="57">
        <f t="shared" si="190"/>
        <v>36.130000000000003</v>
      </c>
      <c r="AG20" s="57">
        <f t="shared" si="190"/>
        <v>36.130000000000003</v>
      </c>
      <c r="AH20" s="62">
        <f t="shared" si="190"/>
        <v>36.130000000000003</v>
      </c>
      <c r="AI20" s="13"/>
      <c r="AJ20" s="35">
        <f t="shared" ref="AJ20" si="191">AJ14</f>
        <v>36.130000000000003</v>
      </c>
      <c r="AK20" s="12">
        <f t="shared" ref="AK20:AL20" si="192">AK14</f>
        <v>36.130000000000003</v>
      </c>
      <c r="AL20" s="12">
        <f t="shared" si="192"/>
        <v>36.254987500000006</v>
      </c>
      <c r="AM20" s="83">
        <f t="shared" ref="AM20:AO20" si="193">AM14</f>
        <v>71.960000000000008</v>
      </c>
      <c r="AN20" s="83">
        <f t="shared" si="193"/>
        <v>36.220000000000006</v>
      </c>
      <c r="AO20" s="12">
        <f t="shared" si="193"/>
        <v>9.4834374999999991</v>
      </c>
      <c r="AP20" s="83">
        <f t="shared" ref="AP20:AZ20" si="194">AP14</f>
        <v>71.960000000000008</v>
      </c>
      <c r="AQ20" s="83">
        <f t="shared" si="194"/>
        <v>71.960000000000008</v>
      </c>
      <c r="AR20" s="83">
        <f t="shared" si="194"/>
        <v>71.960000000000008</v>
      </c>
      <c r="AS20" s="83">
        <f t="shared" si="194"/>
        <v>71.960000000000008</v>
      </c>
      <c r="AT20" s="83">
        <f t="shared" si="194"/>
        <v>71.960000000000008</v>
      </c>
      <c r="AU20" s="83">
        <f t="shared" si="194"/>
        <v>71.960000000000008</v>
      </c>
      <c r="AV20" s="83">
        <f t="shared" si="194"/>
        <v>19.085599999999999</v>
      </c>
      <c r="AW20" s="83">
        <f t="shared" si="194"/>
        <v>19.085599999999999</v>
      </c>
      <c r="AX20" s="83">
        <f t="shared" si="194"/>
        <v>19.085599999999999</v>
      </c>
      <c r="AY20" s="83">
        <f t="shared" si="194"/>
        <v>19.085599999999999</v>
      </c>
      <c r="AZ20" s="83">
        <f t="shared" si="194"/>
        <v>34.479500000000002</v>
      </c>
      <c r="BA20" s="83">
        <f t="shared" ref="BA20:BC20" si="195">BA14</f>
        <v>37.858699999999999</v>
      </c>
      <c r="BB20" s="83">
        <f t="shared" si="195"/>
        <v>37.858699999999999</v>
      </c>
      <c r="BC20" s="83">
        <f t="shared" si="195"/>
        <v>37.858699999999999</v>
      </c>
      <c r="BD20" s="410">
        <f>BD14</f>
        <v>50.856948299999999</v>
      </c>
      <c r="BE20" s="410"/>
      <c r="BF20" s="410"/>
      <c r="BG20" s="410">
        <f t="shared" ref="BG20" si="196">BG14</f>
        <v>50.856948299999999</v>
      </c>
      <c r="BH20" s="410"/>
      <c r="BI20" s="410"/>
      <c r="BJ20" s="410">
        <f t="shared" ref="BJ20" si="197">BJ14</f>
        <v>50.856948299999999</v>
      </c>
      <c r="BK20" s="410"/>
      <c r="BL20" s="410"/>
      <c r="BM20" s="410">
        <f t="shared" ref="BM20" si="198">BM14</f>
        <v>50.856948299999999</v>
      </c>
      <c r="BN20" s="410"/>
      <c r="BO20" s="410"/>
      <c r="BP20" s="410">
        <f t="shared" ref="BP20" si="199">BP14</f>
        <v>50.856948299999999</v>
      </c>
      <c r="BQ20" s="410"/>
      <c r="BR20" s="410"/>
      <c r="BS20" s="410">
        <f t="shared" ref="BS20" si="200">BS14</f>
        <v>50.856948299999999</v>
      </c>
      <c r="BT20" s="410"/>
      <c r="BU20" s="410"/>
      <c r="BV20" s="410">
        <f t="shared" ref="BV20" si="201">BV14</f>
        <v>50.856948299999999</v>
      </c>
      <c r="BW20" s="410"/>
      <c r="BX20" s="410"/>
      <c r="BY20" s="410">
        <f t="shared" ref="BY20" si="202">BY14</f>
        <v>50.856948299999999</v>
      </c>
      <c r="BZ20" s="410"/>
      <c r="CA20" s="410"/>
      <c r="CB20" s="410">
        <f t="shared" ref="CB20" si="203">CB14</f>
        <v>50.856948299999999</v>
      </c>
      <c r="CC20" s="410"/>
      <c r="CD20" s="410"/>
      <c r="CE20" s="410">
        <v>45.67</v>
      </c>
      <c r="CF20" s="410"/>
      <c r="CG20" s="410"/>
      <c r="CH20" s="410"/>
      <c r="CI20" s="410">
        <v>45.67</v>
      </c>
      <c r="CJ20" s="410"/>
      <c r="CK20" s="410"/>
      <c r="CL20" s="410"/>
      <c r="CM20" s="410">
        <v>45.67</v>
      </c>
      <c r="CN20" s="410"/>
      <c r="CO20" s="410"/>
      <c r="CP20" s="410"/>
      <c r="CQ20" s="410">
        <v>45.67</v>
      </c>
      <c r="CR20" s="410"/>
      <c r="CS20" s="410"/>
      <c r="CT20" s="410"/>
      <c r="CU20" s="410">
        <v>45.67</v>
      </c>
      <c r="CV20" s="410"/>
      <c r="CW20" s="410"/>
      <c r="CX20" s="410"/>
      <c r="CY20" s="410">
        <v>45.67</v>
      </c>
      <c r="CZ20" s="410"/>
      <c r="DA20" s="410"/>
      <c r="DB20" s="410"/>
      <c r="DC20" s="410">
        <v>45.67</v>
      </c>
      <c r="DD20" s="410"/>
      <c r="DE20" s="410"/>
      <c r="DF20" s="410"/>
      <c r="DG20" s="410">
        <v>45.67</v>
      </c>
      <c r="DH20" s="410"/>
      <c r="DI20" s="410"/>
      <c r="DJ20" s="410"/>
      <c r="DK20" s="410">
        <v>45.67</v>
      </c>
      <c r="DL20" s="410"/>
      <c r="DM20" s="410"/>
      <c r="DN20" s="411"/>
      <c r="DO20" s="83"/>
      <c r="DP20" s="440">
        <v>47.54</v>
      </c>
      <c r="DQ20" s="441"/>
      <c r="DR20" s="441"/>
      <c r="DS20" s="441"/>
      <c r="DT20" s="441"/>
      <c r="DU20" s="83">
        <f t="shared" ref="DU20:DW20" si="204">DU14</f>
        <v>38.633583750000007</v>
      </c>
      <c r="DV20" s="83">
        <f t="shared" si="204"/>
        <v>25.841060000000002</v>
      </c>
      <c r="DW20" s="83">
        <f t="shared" si="204"/>
        <v>64.752650000000003</v>
      </c>
      <c r="DX20" s="83">
        <f t="shared" ref="DX20:DZ20" si="205">DX14</f>
        <v>64.752650000000003</v>
      </c>
      <c r="DY20" s="83">
        <f t="shared" si="205"/>
        <v>64.752650000000003</v>
      </c>
      <c r="DZ20" s="83">
        <f t="shared" si="205"/>
        <v>38.616590000000002</v>
      </c>
      <c r="EA20" s="12">
        <f t="shared" ref="EA20" si="206">EA14</f>
        <v>36.254987500000006</v>
      </c>
      <c r="EB20" s="83">
        <f t="shared" ref="EB20:EO20" si="207">EB14</f>
        <v>71.960000000000008</v>
      </c>
      <c r="EC20" s="83">
        <f t="shared" si="207"/>
        <v>71.960000000000008</v>
      </c>
      <c r="ED20" s="12">
        <f t="shared" si="207"/>
        <v>9.4834374999999991</v>
      </c>
      <c r="EE20" s="83">
        <f t="shared" si="207"/>
        <v>71.960000000000008</v>
      </c>
      <c r="EF20" s="83">
        <f t="shared" si="207"/>
        <v>71.960000000000008</v>
      </c>
      <c r="EG20" s="83">
        <f t="shared" si="207"/>
        <v>71.960000000000008</v>
      </c>
      <c r="EH20" s="83">
        <f t="shared" si="207"/>
        <v>71.960000000000008</v>
      </c>
      <c r="EI20" s="83">
        <f t="shared" si="207"/>
        <v>71.960000000000008</v>
      </c>
      <c r="EJ20" s="83">
        <f t="shared" si="207"/>
        <v>71.960000000000008</v>
      </c>
      <c r="EK20" s="83">
        <f t="shared" si="207"/>
        <v>19.085599999999999</v>
      </c>
      <c r="EL20" s="83">
        <f t="shared" si="207"/>
        <v>19.085599999999999</v>
      </c>
      <c r="EM20" s="83">
        <f t="shared" si="207"/>
        <v>19.085599999999999</v>
      </c>
      <c r="EN20" s="83">
        <f t="shared" si="207"/>
        <v>19.085599999999999</v>
      </c>
      <c r="EO20" s="12">
        <f t="shared" si="207"/>
        <v>34.479500000000002</v>
      </c>
      <c r="EP20" s="83">
        <f t="shared" ref="EP20:ER20" si="208">EP14</f>
        <v>37.858699999999999</v>
      </c>
      <c r="EQ20" s="83">
        <f t="shared" si="208"/>
        <v>37.858699999999999</v>
      </c>
      <c r="ER20" s="83">
        <f t="shared" si="208"/>
        <v>37.858699999999999</v>
      </c>
      <c r="ES20" s="410">
        <f>EU14</f>
        <v>20.8083296</v>
      </c>
      <c r="ET20" s="410"/>
      <c r="EU20" s="410"/>
      <c r="EV20" s="410">
        <f>EZ14</f>
        <v>39.586392000000011</v>
      </c>
      <c r="EW20" s="410"/>
      <c r="EX20" s="410"/>
      <c r="EY20" s="410"/>
      <c r="EZ20" s="410"/>
      <c r="FA20" s="410">
        <f>FD14</f>
        <v>41.160864000000004</v>
      </c>
      <c r="FB20" s="410"/>
      <c r="FC20" s="410"/>
      <c r="FD20" s="410"/>
      <c r="FE20" s="410"/>
      <c r="FF20" s="410">
        <f>FF14</f>
        <v>41.387864000000008</v>
      </c>
      <c r="FG20" s="410"/>
      <c r="FH20" s="410"/>
      <c r="FI20" s="410"/>
      <c r="FJ20" s="410"/>
      <c r="FK20" s="410">
        <f>FK14</f>
        <v>39.586392000000011</v>
      </c>
      <c r="FL20" s="410"/>
      <c r="FM20" s="410"/>
      <c r="FN20" s="410"/>
      <c r="FO20" s="410"/>
      <c r="FP20" s="410">
        <f>FP14</f>
        <v>20.8083296</v>
      </c>
      <c r="FQ20" s="410"/>
      <c r="FR20" s="410"/>
      <c r="FS20" s="83"/>
      <c r="FT20" s="410">
        <v>102.45</v>
      </c>
      <c r="FU20" s="410"/>
      <c r="FV20" s="410"/>
      <c r="FW20" s="410">
        <v>102.45</v>
      </c>
      <c r="FX20" s="410"/>
      <c r="FY20" s="410"/>
      <c r="FZ20" s="410">
        <v>102.45</v>
      </c>
      <c r="GA20" s="410"/>
      <c r="GB20" s="410"/>
      <c r="GC20" s="410">
        <v>102.45</v>
      </c>
      <c r="GD20" s="410"/>
      <c r="GE20" s="410"/>
      <c r="GF20" s="410">
        <v>102.45</v>
      </c>
      <c r="GG20" s="410"/>
      <c r="GH20" s="410"/>
      <c r="GI20" s="410">
        <v>102.45</v>
      </c>
      <c r="GJ20" s="410"/>
      <c r="GK20" s="410"/>
      <c r="GL20" s="410">
        <v>102.45</v>
      </c>
      <c r="GM20" s="410"/>
      <c r="GN20" s="410"/>
      <c r="GO20" s="410">
        <v>102.45</v>
      </c>
      <c r="GP20" s="410"/>
      <c r="GQ20" s="410"/>
      <c r="GR20" s="410">
        <v>102.45</v>
      </c>
      <c r="GS20" s="410"/>
      <c r="GT20" s="410"/>
      <c r="GU20" s="410">
        <v>45.67</v>
      </c>
      <c r="GV20" s="410"/>
      <c r="GW20" s="410"/>
      <c r="GX20" s="410"/>
      <c r="GY20" s="410">
        <v>45.67</v>
      </c>
      <c r="GZ20" s="410"/>
      <c r="HA20" s="410"/>
      <c r="HB20" s="410"/>
      <c r="HC20" s="410">
        <v>45.67</v>
      </c>
      <c r="HD20" s="410"/>
      <c r="HE20" s="410"/>
      <c r="HF20" s="410"/>
      <c r="HG20" s="410">
        <v>45.67</v>
      </c>
      <c r="HH20" s="410"/>
      <c r="HI20" s="410"/>
      <c r="HJ20" s="410"/>
      <c r="HK20" s="410">
        <v>45.67</v>
      </c>
      <c r="HL20" s="410"/>
      <c r="HM20" s="410"/>
      <c r="HN20" s="410"/>
      <c r="HO20" s="410">
        <v>45.67</v>
      </c>
      <c r="HP20" s="410"/>
      <c r="HQ20" s="410"/>
      <c r="HR20" s="410"/>
      <c r="HS20" s="410">
        <v>45.67</v>
      </c>
      <c r="HT20" s="410"/>
      <c r="HU20" s="410"/>
      <c r="HV20" s="410"/>
      <c r="HW20" s="410">
        <v>45.67</v>
      </c>
      <c r="HX20" s="410"/>
      <c r="HY20" s="410"/>
      <c r="HZ20" s="410"/>
      <c r="IA20" s="410">
        <v>45.67</v>
      </c>
      <c r="IB20" s="410"/>
      <c r="IC20" s="410"/>
      <c r="ID20" s="411"/>
      <c r="IE20" s="83"/>
      <c r="IF20" s="440">
        <v>25.5306</v>
      </c>
      <c r="IG20" s="441"/>
      <c r="IH20" s="441"/>
      <c r="II20" s="441"/>
      <c r="IJ20" s="441"/>
      <c r="IK20" s="246">
        <f t="shared" ref="IK20" si="209">IK14</f>
        <v>25.800599999999999</v>
      </c>
      <c r="IL20" s="246">
        <f t="shared" ref="IL20:IO20" si="210">IL14</f>
        <v>25.800599999999999</v>
      </c>
      <c r="IM20" s="246">
        <f t="shared" si="210"/>
        <v>25.800599999999999</v>
      </c>
      <c r="IN20" s="246">
        <f t="shared" si="210"/>
        <v>25.800599999999999</v>
      </c>
      <c r="IO20" s="394">
        <f t="shared" si="210"/>
        <v>25.800599999999999</v>
      </c>
      <c r="IP20" s="12">
        <f t="shared" ref="IP20" si="211">IP14</f>
        <v>36.254987500000006</v>
      </c>
      <c r="IQ20" s="83">
        <f t="shared" ref="IQ20:JV20" si="212">IQ14</f>
        <v>71.945000000000007</v>
      </c>
      <c r="IR20" s="83">
        <f t="shared" ref="IR20:IS20" si="213">IR14</f>
        <v>71.945000000000007</v>
      </c>
      <c r="IS20" s="12">
        <f t="shared" si="213"/>
        <v>9.4834374999999991</v>
      </c>
      <c r="IT20" s="410">
        <f>IV14</f>
        <v>85.791622239999995</v>
      </c>
      <c r="IU20" s="410"/>
      <c r="IV20" s="410"/>
      <c r="IW20" s="410">
        <f>JA14</f>
        <v>163.05815130000002</v>
      </c>
      <c r="IX20" s="410"/>
      <c r="IY20" s="410"/>
      <c r="IZ20" s="410"/>
      <c r="JA20" s="410"/>
      <c r="JB20" s="410">
        <f>JF14</f>
        <v>171.21257410000004</v>
      </c>
      <c r="JC20" s="410"/>
      <c r="JD20" s="410"/>
      <c r="JE20" s="410"/>
      <c r="JF20" s="410"/>
      <c r="JG20" s="410">
        <f>JK14</f>
        <v>166.37390255000005</v>
      </c>
      <c r="JH20" s="410"/>
      <c r="JI20" s="410"/>
      <c r="JJ20" s="410"/>
      <c r="JK20" s="410"/>
      <c r="JL20" s="410">
        <f>JP14</f>
        <v>149.49760780000003</v>
      </c>
      <c r="JM20" s="410"/>
      <c r="JN20" s="410"/>
      <c r="JO20" s="410"/>
      <c r="JP20" s="410"/>
      <c r="JQ20" s="410">
        <f>JS14</f>
        <v>79.754910109999997</v>
      </c>
      <c r="JR20" s="410"/>
      <c r="JS20" s="411"/>
      <c r="JT20" s="12"/>
      <c r="JU20" s="33">
        <f t="shared" ref="JU20" si="214">JU14</f>
        <v>140.73750000000001</v>
      </c>
      <c r="JV20" s="57">
        <f t="shared" si="212"/>
        <v>140.73750000000001</v>
      </c>
      <c r="JW20" s="62">
        <f t="shared" ref="JW20" si="215">JW14</f>
        <v>140.73750000000001</v>
      </c>
    </row>
    <row r="21" spans="1:288">
      <c r="A21" s="158" t="s">
        <v>508</v>
      </c>
      <c r="B21" s="35">
        <v>306</v>
      </c>
      <c r="C21" s="12">
        <v>306</v>
      </c>
      <c r="D21" s="12">
        <v>306</v>
      </c>
      <c r="E21" s="12">
        <v>306</v>
      </c>
      <c r="F21" s="12">
        <v>306</v>
      </c>
      <c r="G21" s="12">
        <v>306</v>
      </c>
      <c r="H21" s="12">
        <v>306</v>
      </c>
      <c r="I21" s="12">
        <v>306</v>
      </c>
      <c r="J21" s="100">
        <v>306</v>
      </c>
      <c r="K21" s="12">
        <v>361</v>
      </c>
      <c r="L21" s="12">
        <v>361</v>
      </c>
      <c r="M21" s="12">
        <v>106</v>
      </c>
      <c r="N21" s="83">
        <v>361</v>
      </c>
      <c r="O21" s="83">
        <v>361</v>
      </c>
      <c r="P21" s="83">
        <v>361</v>
      </c>
      <c r="Q21" s="83">
        <v>361</v>
      </c>
      <c r="R21" s="83">
        <v>361</v>
      </c>
      <c r="S21" s="83">
        <v>361</v>
      </c>
      <c r="T21" s="13">
        <v>169</v>
      </c>
      <c r="U21" s="13">
        <v>169</v>
      </c>
      <c r="V21" s="13">
        <v>169</v>
      </c>
      <c r="W21" s="13">
        <v>169</v>
      </c>
      <c r="X21" s="13">
        <v>234</v>
      </c>
      <c r="Y21" s="13">
        <v>234</v>
      </c>
      <c r="Z21" s="13">
        <v>234</v>
      </c>
      <c r="AA21" s="13">
        <v>159</v>
      </c>
      <c r="AB21" s="13">
        <v>234</v>
      </c>
      <c r="AC21" s="13">
        <v>306</v>
      </c>
      <c r="AD21" s="57">
        <v>306</v>
      </c>
      <c r="AE21" s="57">
        <v>306</v>
      </c>
      <c r="AF21" s="57">
        <v>306</v>
      </c>
      <c r="AG21" s="57">
        <v>306</v>
      </c>
      <c r="AH21" s="62">
        <v>306</v>
      </c>
      <c r="AI21" s="13"/>
      <c r="AJ21" s="35">
        <v>306</v>
      </c>
      <c r="AK21" s="12">
        <v>306</v>
      </c>
      <c r="AL21" s="12">
        <v>306</v>
      </c>
      <c r="AM21" s="83">
        <v>361</v>
      </c>
      <c r="AN21" s="83">
        <v>295</v>
      </c>
      <c r="AO21" s="12">
        <v>106</v>
      </c>
      <c r="AP21" s="83">
        <v>361</v>
      </c>
      <c r="AQ21" s="83">
        <v>361</v>
      </c>
      <c r="AR21" s="83">
        <v>361</v>
      </c>
      <c r="AS21" s="83">
        <v>361</v>
      </c>
      <c r="AT21" s="83">
        <v>361</v>
      </c>
      <c r="AU21" s="83">
        <v>361</v>
      </c>
      <c r="AV21" s="83">
        <v>169</v>
      </c>
      <c r="AW21" s="83">
        <v>169</v>
      </c>
      <c r="AX21" s="83">
        <v>169</v>
      </c>
      <c r="AY21" s="83">
        <v>169</v>
      </c>
      <c r="AZ21" s="83">
        <v>234</v>
      </c>
      <c r="BA21" s="83">
        <v>234</v>
      </c>
      <c r="BB21" s="83">
        <v>234</v>
      </c>
      <c r="BC21" s="83">
        <v>234</v>
      </c>
      <c r="BD21" s="410">
        <v>217</v>
      </c>
      <c r="BE21" s="410"/>
      <c r="BF21" s="410"/>
      <c r="BG21" s="410">
        <v>217</v>
      </c>
      <c r="BH21" s="410"/>
      <c r="BI21" s="410"/>
      <c r="BJ21" s="410">
        <v>217</v>
      </c>
      <c r="BK21" s="410"/>
      <c r="BL21" s="410"/>
      <c r="BM21" s="410">
        <v>217</v>
      </c>
      <c r="BN21" s="410"/>
      <c r="BO21" s="410"/>
      <c r="BP21" s="410">
        <v>217</v>
      </c>
      <c r="BQ21" s="410"/>
      <c r="BR21" s="410"/>
      <c r="BS21" s="410">
        <v>217</v>
      </c>
      <c r="BT21" s="410"/>
      <c r="BU21" s="410"/>
      <c r="BV21" s="410">
        <v>217</v>
      </c>
      <c r="BW21" s="410"/>
      <c r="BX21" s="410"/>
      <c r="BY21" s="410">
        <v>217</v>
      </c>
      <c r="BZ21" s="410"/>
      <c r="CA21" s="410"/>
      <c r="CB21" s="410">
        <v>217</v>
      </c>
      <c r="CC21" s="410"/>
      <c r="CD21" s="410"/>
      <c r="CE21" s="410">
        <v>306</v>
      </c>
      <c r="CF21" s="410"/>
      <c r="CG21" s="410"/>
      <c r="CH21" s="410"/>
      <c r="CI21" s="410">
        <v>306</v>
      </c>
      <c r="CJ21" s="410"/>
      <c r="CK21" s="410"/>
      <c r="CL21" s="410"/>
      <c r="CM21" s="410">
        <v>306</v>
      </c>
      <c r="CN21" s="410"/>
      <c r="CO21" s="410"/>
      <c r="CP21" s="410"/>
      <c r="CQ21" s="410">
        <v>306</v>
      </c>
      <c r="CR21" s="410"/>
      <c r="CS21" s="410"/>
      <c r="CT21" s="410"/>
      <c r="CU21" s="410">
        <v>306</v>
      </c>
      <c r="CV21" s="410"/>
      <c r="CW21" s="410"/>
      <c r="CX21" s="410"/>
      <c r="CY21" s="410">
        <v>306</v>
      </c>
      <c r="CZ21" s="410"/>
      <c r="DA21" s="410"/>
      <c r="DB21" s="410"/>
      <c r="DC21" s="410">
        <v>306</v>
      </c>
      <c r="DD21" s="410"/>
      <c r="DE21" s="410"/>
      <c r="DF21" s="410"/>
      <c r="DG21" s="410">
        <v>306</v>
      </c>
      <c r="DH21" s="410"/>
      <c r="DI21" s="410"/>
      <c r="DJ21" s="410"/>
      <c r="DK21" s="410">
        <v>306</v>
      </c>
      <c r="DL21" s="410"/>
      <c r="DM21" s="410"/>
      <c r="DN21" s="411"/>
      <c r="DO21" s="83"/>
      <c r="DP21" s="440">
        <v>237</v>
      </c>
      <c r="DQ21" s="441"/>
      <c r="DR21" s="441"/>
      <c r="DS21" s="441"/>
      <c r="DT21" s="441"/>
      <c r="DU21" s="83">
        <v>106</v>
      </c>
      <c r="DV21" s="83">
        <v>73.2</v>
      </c>
      <c r="DW21" s="131">
        <v>251</v>
      </c>
      <c r="DX21" s="131">
        <v>251</v>
      </c>
      <c r="DY21" s="131">
        <v>251</v>
      </c>
      <c r="DZ21" s="131">
        <v>120</v>
      </c>
      <c r="EA21" s="12">
        <v>306</v>
      </c>
      <c r="EB21" s="83">
        <v>361</v>
      </c>
      <c r="EC21" s="83">
        <v>361</v>
      </c>
      <c r="ED21" s="12">
        <v>106</v>
      </c>
      <c r="EE21" s="83">
        <v>361</v>
      </c>
      <c r="EF21" s="83">
        <v>361</v>
      </c>
      <c r="EG21" s="83">
        <v>361</v>
      </c>
      <c r="EH21" s="83">
        <v>361</v>
      </c>
      <c r="EI21" s="83">
        <v>361</v>
      </c>
      <c r="EJ21" s="83">
        <v>361</v>
      </c>
      <c r="EK21" s="83">
        <v>169</v>
      </c>
      <c r="EL21" s="83">
        <v>169</v>
      </c>
      <c r="EM21" s="83">
        <v>169</v>
      </c>
      <c r="EN21" s="83">
        <v>169</v>
      </c>
      <c r="EO21" s="83">
        <v>234</v>
      </c>
      <c r="EP21" s="83">
        <v>234</v>
      </c>
      <c r="EQ21" s="83">
        <v>234</v>
      </c>
      <c r="ER21" s="83">
        <v>234</v>
      </c>
      <c r="ES21" s="410">
        <v>159</v>
      </c>
      <c r="ET21" s="410"/>
      <c r="EU21" s="410"/>
      <c r="EV21" s="410">
        <v>295</v>
      </c>
      <c r="EW21" s="410"/>
      <c r="EX21" s="410"/>
      <c r="EY21" s="410"/>
      <c r="EZ21" s="410"/>
      <c r="FA21" s="410">
        <v>295</v>
      </c>
      <c r="FB21" s="410"/>
      <c r="FC21" s="410"/>
      <c r="FD21" s="410"/>
      <c r="FE21" s="410"/>
      <c r="FF21" s="410">
        <v>295</v>
      </c>
      <c r="FG21" s="410"/>
      <c r="FH21" s="410"/>
      <c r="FI21" s="410"/>
      <c r="FJ21" s="410"/>
      <c r="FK21" s="410">
        <v>295</v>
      </c>
      <c r="FL21" s="410"/>
      <c r="FM21" s="410"/>
      <c r="FN21" s="410"/>
      <c r="FO21" s="410"/>
      <c r="FP21" s="410">
        <v>159</v>
      </c>
      <c r="FQ21" s="410"/>
      <c r="FR21" s="410"/>
      <c r="FS21" s="83"/>
      <c r="FT21" s="410">
        <v>316</v>
      </c>
      <c r="FU21" s="410"/>
      <c r="FV21" s="410"/>
      <c r="FW21" s="410">
        <v>316</v>
      </c>
      <c r="FX21" s="410"/>
      <c r="FY21" s="410"/>
      <c r="FZ21" s="410">
        <v>316</v>
      </c>
      <c r="GA21" s="410"/>
      <c r="GB21" s="410"/>
      <c r="GC21" s="410">
        <v>316</v>
      </c>
      <c r="GD21" s="410"/>
      <c r="GE21" s="410"/>
      <c r="GF21" s="410">
        <v>316</v>
      </c>
      <c r="GG21" s="410"/>
      <c r="GH21" s="410"/>
      <c r="GI21" s="410">
        <v>316</v>
      </c>
      <c r="GJ21" s="410"/>
      <c r="GK21" s="410"/>
      <c r="GL21" s="410">
        <v>316</v>
      </c>
      <c r="GM21" s="410"/>
      <c r="GN21" s="410"/>
      <c r="GO21" s="410">
        <v>316</v>
      </c>
      <c r="GP21" s="410"/>
      <c r="GQ21" s="410"/>
      <c r="GR21" s="410">
        <v>316</v>
      </c>
      <c r="GS21" s="410"/>
      <c r="GT21" s="410"/>
      <c r="GU21" s="410">
        <v>273</v>
      </c>
      <c r="GV21" s="410"/>
      <c r="GW21" s="410"/>
      <c r="GX21" s="410"/>
      <c r="GY21" s="410">
        <v>273</v>
      </c>
      <c r="GZ21" s="410"/>
      <c r="HA21" s="410"/>
      <c r="HB21" s="410"/>
      <c r="HC21" s="410">
        <v>273</v>
      </c>
      <c r="HD21" s="410"/>
      <c r="HE21" s="410"/>
      <c r="HF21" s="410"/>
      <c r="HG21" s="410">
        <v>273</v>
      </c>
      <c r="HH21" s="410"/>
      <c r="HI21" s="410"/>
      <c r="HJ21" s="410"/>
      <c r="HK21" s="410">
        <v>273</v>
      </c>
      <c r="HL21" s="410"/>
      <c r="HM21" s="410"/>
      <c r="HN21" s="410"/>
      <c r="HO21" s="410">
        <v>273</v>
      </c>
      <c r="HP21" s="410"/>
      <c r="HQ21" s="410"/>
      <c r="HR21" s="410"/>
      <c r="HS21" s="410">
        <v>273</v>
      </c>
      <c r="HT21" s="410"/>
      <c r="HU21" s="410"/>
      <c r="HV21" s="410"/>
      <c r="HW21" s="410">
        <v>273</v>
      </c>
      <c r="HX21" s="410"/>
      <c r="HY21" s="410"/>
      <c r="HZ21" s="410"/>
      <c r="IA21" s="410">
        <v>273</v>
      </c>
      <c r="IB21" s="410"/>
      <c r="IC21" s="410"/>
      <c r="ID21" s="411"/>
      <c r="IE21" s="83"/>
      <c r="IF21" s="440">
        <v>295</v>
      </c>
      <c r="IG21" s="441"/>
      <c r="IH21" s="441"/>
      <c r="II21" s="441"/>
      <c r="IJ21" s="441"/>
      <c r="IK21" s="246">
        <v>106</v>
      </c>
      <c r="IL21" s="246">
        <v>106</v>
      </c>
      <c r="IM21" s="246">
        <v>106</v>
      </c>
      <c r="IN21" s="246">
        <v>106</v>
      </c>
      <c r="IO21" s="394">
        <v>106</v>
      </c>
      <c r="IP21" s="12">
        <v>306</v>
      </c>
      <c r="IQ21" s="83">
        <v>375</v>
      </c>
      <c r="IR21" s="83">
        <v>375</v>
      </c>
      <c r="IS21" s="12">
        <v>106</v>
      </c>
      <c r="IT21" s="410">
        <v>316</v>
      </c>
      <c r="IU21" s="410"/>
      <c r="IV21" s="410"/>
      <c r="IW21" s="410">
        <v>482</v>
      </c>
      <c r="IX21" s="410"/>
      <c r="IY21" s="410"/>
      <c r="IZ21" s="410"/>
      <c r="JA21" s="410"/>
      <c r="JB21" s="410">
        <v>529</v>
      </c>
      <c r="JC21" s="410"/>
      <c r="JD21" s="410"/>
      <c r="JE21" s="410"/>
      <c r="JF21" s="410"/>
      <c r="JG21" s="410">
        <v>529</v>
      </c>
      <c r="JH21" s="410"/>
      <c r="JI21" s="410"/>
      <c r="JJ21" s="410"/>
      <c r="JK21" s="410"/>
      <c r="JL21" s="410">
        <v>482</v>
      </c>
      <c r="JM21" s="410"/>
      <c r="JN21" s="410"/>
      <c r="JO21" s="410"/>
      <c r="JP21" s="410"/>
      <c r="JQ21" s="410">
        <v>316</v>
      </c>
      <c r="JR21" s="410"/>
      <c r="JS21" s="411"/>
      <c r="JT21" s="12"/>
      <c r="JU21" s="33">
        <v>316</v>
      </c>
      <c r="JV21" s="57">
        <v>316</v>
      </c>
      <c r="JW21" s="62">
        <v>316</v>
      </c>
    </row>
    <row r="22" spans="1:288">
      <c r="A22" s="19"/>
      <c r="B22" s="35"/>
      <c r="C22" s="12"/>
      <c r="D22" s="12"/>
      <c r="E22" s="12"/>
      <c r="F22" s="12"/>
      <c r="G22" s="12"/>
      <c r="H22" s="12"/>
      <c r="I22" s="12"/>
      <c r="J22" s="100"/>
      <c r="K22" s="12"/>
      <c r="L22" s="12"/>
      <c r="M22" s="12"/>
      <c r="N22" s="83"/>
      <c r="O22" s="83"/>
      <c r="P22" s="83"/>
      <c r="Q22" s="83"/>
      <c r="R22" s="83"/>
      <c r="S22" s="8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57"/>
      <c r="AE22" s="57"/>
      <c r="AF22" s="57"/>
      <c r="AG22" s="57"/>
      <c r="AH22" s="62"/>
      <c r="AI22" s="13"/>
      <c r="AJ22" s="35"/>
      <c r="AK22" s="12"/>
      <c r="AL22" s="12"/>
      <c r="AM22" s="83"/>
      <c r="AN22" s="83"/>
      <c r="AO22" s="12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415"/>
      <c r="DL22" s="415"/>
      <c r="DM22" s="415"/>
      <c r="DN22" s="425"/>
      <c r="DO22" s="84"/>
      <c r="DP22" s="442"/>
      <c r="DQ22" s="443"/>
      <c r="DR22" s="443"/>
      <c r="DS22" s="443"/>
      <c r="DT22" s="100"/>
      <c r="DU22" s="131"/>
      <c r="DV22" s="131"/>
      <c r="DW22" s="131"/>
      <c r="DX22" s="131"/>
      <c r="DY22" s="131"/>
      <c r="DZ22" s="131"/>
      <c r="EA22" s="12"/>
      <c r="EB22" s="83"/>
      <c r="EC22" s="83"/>
      <c r="ED22" s="12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415"/>
      <c r="ET22" s="415"/>
      <c r="EU22" s="415"/>
      <c r="EV22" s="415"/>
      <c r="EW22" s="415"/>
      <c r="EX22" s="415"/>
      <c r="EY22" s="415"/>
      <c r="EZ22" s="415"/>
      <c r="FA22" s="415"/>
      <c r="FB22" s="415"/>
      <c r="FC22" s="415"/>
      <c r="FD22" s="415"/>
      <c r="FE22" s="415"/>
      <c r="FF22" s="415"/>
      <c r="FG22" s="415"/>
      <c r="FH22" s="415"/>
      <c r="FI22" s="415"/>
      <c r="FJ22" s="415"/>
      <c r="FK22" s="415"/>
      <c r="FL22" s="415"/>
      <c r="FM22" s="415"/>
      <c r="FN22" s="415"/>
      <c r="FO22" s="415"/>
      <c r="FP22" s="415"/>
      <c r="FQ22" s="415"/>
      <c r="FR22" s="415"/>
      <c r="FS22" s="84"/>
      <c r="FT22" s="415"/>
      <c r="FU22" s="415"/>
      <c r="FV22" s="415"/>
      <c r="FW22" s="415"/>
      <c r="FX22" s="415"/>
      <c r="FY22" s="415"/>
      <c r="FZ22" s="415"/>
      <c r="GA22" s="415"/>
      <c r="GB22" s="415"/>
      <c r="GC22" s="415"/>
      <c r="GD22" s="415"/>
      <c r="GE22" s="415"/>
      <c r="GF22" s="415"/>
      <c r="GG22" s="415"/>
      <c r="GH22" s="415"/>
      <c r="GI22" s="415"/>
      <c r="GJ22" s="415"/>
      <c r="GK22" s="415"/>
      <c r="GL22" s="415"/>
      <c r="GM22" s="415"/>
      <c r="GN22" s="415"/>
      <c r="GO22" s="415"/>
      <c r="GP22" s="415"/>
      <c r="GQ22" s="415"/>
      <c r="GR22" s="415"/>
      <c r="GS22" s="415"/>
      <c r="GT22" s="415"/>
      <c r="GU22" s="415"/>
      <c r="GV22" s="415"/>
      <c r="GW22" s="415"/>
      <c r="GX22" s="415"/>
      <c r="GY22" s="415"/>
      <c r="GZ22" s="415"/>
      <c r="HA22" s="415"/>
      <c r="HB22" s="415"/>
      <c r="HC22" s="415"/>
      <c r="HD22" s="415"/>
      <c r="HE22" s="415"/>
      <c r="HF22" s="415"/>
      <c r="HG22" s="415"/>
      <c r="HH22" s="415"/>
      <c r="HI22" s="415"/>
      <c r="HJ22" s="415"/>
      <c r="HK22" s="415"/>
      <c r="HL22" s="415"/>
      <c r="HM22" s="415"/>
      <c r="HN22" s="415"/>
      <c r="HO22" s="415"/>
      <c r="HP22" s="415"/>
      <c r="HQ22" s="415"/>
      <c r="HR22" s="415"/>
      <c r="HS22" s="415"/>
      <c r="HT22" s="415"/>
      <c r="HU22" s="415"/>
      <c r="HV22" s="415"/>
      <c r="HW22" s="415"/>
      <c r="HX22" s="415"/>
      <c r="HY22" s="415"/>
      <c r="HZ22" s="415"/>
      <c r="IA22" s="415"/>
      <c r="IB22" s="415"/>
      <c r="IC22" s="415"/>
      <c r="ID22" s="425"/>
      <c r="IE22" s="84"/>
      <c r="IF22" s="442"/>
      <c r="IG22" s="443"/>
      <c r="IH22" s="443"/>
      <c r="II22" s="443"/>
      <c r="IJ22" s="100"/>
      <c r="IK22" s="131"/>
      <c r="IL22" s="131"/>
      <c r="IM22" s="131"/>
      <c r="IN22" s="131"/>
      <c r="IO22" s="131"/>
      <c r="IP22" s="12"/>
      <c r="IQ22" s="83"/>
      <c r="IR22" s="83"/>
      <c r="IS22" s="12"/>
      <c r="IT22" s="410"/>
      <c r="IU22" s="410"/>
      <c r="IV22" s="410"/>
      <c r="IW22" s="410"/>
      <c r="IX22" s="410"/>
      <c r="IY22" s="410"/>
      <c r="IZ22" s="410"/>
      <c r="JA22" s="410"/>
      <c r="JB22" s="410"/>
      <c r="JC22" s="410"/>
      <c r="JD22" s="410"/>
      <c r="JE22" s="410"/>
      <c r="JF22" s="410"/>
      <c r="JG22" s="410"/>
      <c r="JH22" s="410"/>
      <c r="JI22" s="410"/>
      <c r="JJ22" s="410"/>
      <c r="JK22" s="410"/>
      <c r="JL22" s="410"/>
      <c r="JM22" s="410"/>
      <c r="JN22" s="410"/>
      <c r="JO22" s="410"/>
      <c r="JP22" s="410"/>
      <c r="JQ22" s="410"/>
      <c r="JR22" s="410"/>
      <c r="JS22" s="411"/>
      <c r="JT22" s="12"/>
      <c r="JU22" s="33"/>
      <c r="JV22" s="57"/>
      <c r="JW22" s="62"/>
    </row>
    <row r="23" spans="1:288">
      <c r="A23" s="157" t="s">
        <v>45</v>
      </c>
      <c r="B23" s="35"/>
      <c r="C23" s="12"/>
      <c r="D23" s="12"/>
      <c r="E23" s="12"/>
      <c r="F23" s="12"/>
      <c r="G23" s="12"/>
      <c r="H23" s="12"/>
      <c r="I23" s="12"/>
      <c r="J23" s="100"/>
      <c r="K23" s="12"/>
      <c r="L23" s="12"/>
      <c r="M23" s="12"/>
      <c r="N23" s="83"/>
      <c r="O23" s="83"/>
      <c r="P23" s="83"/>
      <c r="Q23" s="83"/>
      <c r="R23" s="83"/>
      <c r="S23" s="8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57"/>
      <c r="AE23" s="57"/>
      <c r="AF23" s="57"/>
      <c r="AG23" s="57"/>
      <c r="AH23" s="62"/>
      <c r="AI23" s="13"/>
      <c r="AJ23" s="35"/>
      <c r="AK23" s="12"/>
      <c r="AL23" s="12"/>
      <c r="AM23" s="83"/>
      <c r="AN23" s="83"/>
      <c r="AO23" s="12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415"/>
      <c r="DL23" s="415"/>
      <c r="DM23" s="415"/>
      <c r="DN23" s="425"/>
      <c r="DO23" s="84"/>
      <c r="DP23" s="442"/>
      <c r="DQ23" s="443"/>
      <c r="DR23" s="443"/>
      <c r="DS23" s="443"/>
      <c r="DT23" s="100"/>
      <c r="DU23" s="131"/>
      <c r="DV23" s="131"/>
      <c r="DW23" s="131"/>
      <c r="DX23" s="131"/>
      <c r="DY23" s="131"/>
      <c r="DZ23" s="131"/>
      <c r="EA23" s="12"/>
      <c r="EB23" s="83"/>
      <c r="EC23" s="83"/>
      <c r="ED23" s="12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415"/>
      <c r="ET23" s="415"/>
      <c r="EU23" s="415"/>
      <c r="EV23" s="415"/>
      <c r="EW23" s="415"/>
      <c r="EX23" s="415"/>
      <c r="EY23" s="415"/>
      <c r="EZ23" s="415"/>
      <c r="FA23" s="415"/>
      <c r="FB23" s="415"/>
      <c r="FC23" s="415"/>
      <c r="FD23" s="415"/>
      <c r="FE23" s="415"/>
      <c r="FF23" s="415"/>
      <c r="FG23" s="415"/>
      <c r="FH23" s="415"/>
      <c r="FI23" s="415"/>
      <c r="FJ23" s="415"/>
      <c r="FK23" s="415"/>
      <c r="FL23" s="415"/>
      <c r="FM23" s="415"/>
      <c r="FN23" s="415"/>
      <c r="FO23" s="415"/>
      <c r="FP23" s="415"/>
      <c r="FQ23" s="415"/>
      <c r="FR23" s="415"/>
      <c r="FS23" s="84"/>
      <c r="FT23" s="415"/>
      <c r="FU23" s="415"/>
      <c r="FV23" s="415"/>
      <c r="FW23" s="415"/>
      <c r="FX23" s="415"/>
      <c r="FY23" s="415"/>
      <c r="FZ23" s="415"/>
      <c r="GA23" s="415"/>
      <c r="GB23" s="415"/>
      <c r="GC23" s="415"/>
      <c r="GD23" s="415"/>
      <c r="GE23" s="415"/>
      <c r="GF23" s="415"/>
      <c r="GG23" s="415"/>
      <c r="GH23" s="415"/>
      <c r="GI23" s="415"/>
      <c r="GJ23" s="415"/>
      <c r="GK23" s="415"/>
      <c r="GL23" s="415"/>
      <c r="GM23" s="415"/>
      <c r="GN23" s="415"/>
      <c r="GO23" s="415"/>
      <c r="GP23" s="415"/>
      <c r="GQ23" s="415"/>
      <c r="GR23" s="415"/>
      <c r="GS23" s="415"/>
      <c r="GT23" s="415"/>
      <c r="GU23" s="415"/>
      <c r="GV23" s="415"/>
      <c r="GW23" s="415"/>
      <c r="GX23" s="415"/>
      <c r="GY23" s="415"/>
      <c r="GZ23" s="415"/>
      <c r="HA23" s="415"/>
      <c r="HB23" s="415"/>
      <c r="HC23" s="415"/>
      <c r="HD23" s="415"/>
      <c r="HE23" s="415"/>
      <c r="HF23" s="415"/>
      <c r="HG23" s="415"/>
      <c r="HH23" s="415"/>
      <c r="HI23" s="415"/>
      <c r="HJ23" s="415"/>
      <c r="HK23" s="415"/>
      <c r="HL23" s="415"/>
      <c r="HM23" s="415"/>
      <c r="HN23" s="415"/>
      <c r="HO23" s="415"/>
      <c r="HP23" s="415"/>
      <c r="HQ23" s="415"/>
      <c r="HR23" s="415"/>
      <c r="HS23" s="415"/>
      <c r="HT23" s="415"/>
      <c r="HU23" s="415"/>
      <c r="HV23" s="415"/>
      <c r="HW23" s="415"/>
      <c r="HX23" s="415"/>
      <c r="HY23" s="415"/>
      <c r="HZ23" s="415"/>
      <c r="IA23" s="415"/>
      <c r="IB23" s="415"/>
      <c r="IC23" s="415"/>
      <c r="ID23" s="425"/>
      <c r="IE23" s="84"/>
      <c r="IF23" s="442"/>
      <c r="IG23" s="443"/>
      <c r="IH23" s="443"/>
      <c r="II23" s="443"/>
      <c r="IJ23" s="100"/>
      <c r="IK23" s="131"/>
      <c r="IL23" s="131"/>
      <c r="IM23" s="131"/>
      <c r="IN23" s="131"/>
      <c r="IO23" s="131"/>
      <c r="IP23" s="12"/>
      <c r="IQ23" s="83"/>
      <c r="IR23" s="83"/>
      <c r="IS23" s="12"/>
      <c r="IT23" s="410"/>
      <c r="IU23" s="410"/>
      <c r="IV23" s="410"/>
      <c r="IW23" s="410"/>
      <c r="IX23" s="410"/>
      <c r="IY23" s="410"/>
      <c r="IZ23" s="410"/>
      <c r="JA23" s="410"/>
      <c r="JB23" s="410"/>
      <c r="JC23" s="410"/>
      <c r="JD23" s="410"/>
      <c r="JE23" s="410"/>
      <c r="JF23" s="410"/>
      <c r="JG23" s="410"/>
      <c r="JH23" s="410"/>
      <c r="JI23" s="410"/>
      <c r="JJ23" s="410"/>
      <c r="JK23" s="410"/>
      <c r="JL23" s="410"/>
      <c r="JM23" s="410"/>
      <c r="JN23" s="410"/>
      <c r="JO23" s="410"/>
      <c r="JP23" s="410"/>
      <c r="JQ23" s="410"/>
      <c r="JR23" s="410"/>
      <c r="JS23" s="411"/>
      <c r="JT23" s="12"/>
      <c r="JU23" s="33"/>
      <c r="JV23" s="57"/>
      <c r="JW23" s="62"/>
    </row>
    <row r="24" spans="1:288">
      <c r="A24" s="19" t="s">
        <v>273</v>
      </c>
      <c r="B24" s="35">
        <f>B8*12/360</f>
        <v>1</v>
      </c>
      <c r="C24" s="12">
        <f t="shared" ref="C24:I24" si="216">C8*12/360</f>
        <v>1</v>
      </c>
      <c r="D24" s="12">
        <f t="shared" si="216"/>
        <v>1</v>
      </c>
      <c r="E24" s="12">
        <f>E8*12/360</f>
        <v>1</v>
      </c>
      <c r="F24" s="12">
        <f t="shared" si="216"/>
        <v>1</v>
      </c>
      <c r="G24" s="12">
        <f t="shared" si="216"/>
        <v>1</v>
      </c>
      <c r="H24" s="12">
        <f t="shared" si="216"/>
        <v>1</v>
      </c>
      <c r="I24" s="12">
        <f t="shared" si="216"/>
        <v>1</v>
      </c>
      <c r="J24" s="100">
        <f>J8*12/360</f>
        <v>1</v>
      </c>
      <c r="K24" s="13">
        <f>K8*12/360</f>
        <v>1</v>
      </c>
      <c r="L24" s="13">
        <f t="shared" ref="L24:Q24" si="217">L8*12/360</f>
        <v>1</v>
      </c>
      <c r="M24" s="57">
        <f t="shared" ref="M24" si="218">M8*12/360</f>
        <v>0.83333333333333337</v>
      </c>
      <c r="N24" s="83">
        <f t="shared" si="217"/>
        <v>1</v>
      </c>
      <c r="O24" s="83">
        <f t="shared" si="217"/>
        <v>1</v>
      </c>
      <c r="P24" s="83">
        <f t="shared" si="217"/>
        <v>1</v>
      </c>
      <c r="Q24" s="83">
        <f t="shared" si="217"/>
        <v>1</v>
      </c>
      <c r="R24" s="83">
        <f>R8*12/360</f>
        <v>1</v>
      </c>
      <c r="S24" s="83">
        <f>S8*12/360</f>
        <v>1</v>
      </c>
      <c r="T24" s="13">
        <f>T8*12/360</f>
        <v>0.83333333333333337</v>
      </c>
      <c r="U24" s="13">
        <f t="shared" ref="U24:W24" si="219">U8*12/360</f>
        <v>0.83333333333333337</v>
      </c>
      <c r="V24" s="13">
        <f t="shared" si="219"/>
        <v>0.83333333333333337</v>
      </c>
      <c r="W24" s="13">
        <f t="shared" si="219"/>
        <v>0.83333333333333337</v>
      </c>
      <c r="X24" s="13">
        <f t="shared" ref="X24:Z24" si="220">X8*12/360</f>
        <v>0.83333333333333337</v>
      </c>
      <c r="Y24" s="13">
        <f t="shared" si="220"/>
        <v>0.83333333333333337</v>
      </c>
      <c r="Z24" s="13">
        <f t="shared" si="220"/>
        <v>0.83333333333333337</v>
      </c>
      <c r="AA24" s="13">
        <f t="shared" ref="AA24:AB24" si="221">AA8*12/360</f>
        <v>0.83333333333333337</v>
      </c>
      <c r="AB24" s="13">
        <f t="shared" si="221"/>
        <v>0.83333333333333337</v>
      </c>
      <c r="AC24" s="13">
        <f t="shared" ref="AC24:AH24" si="222">AC8*12/360</f>
        <v>1</v>
      </c>
      <c r="AD24" s="57">
        <f t="shared" si="222"/>
        <v>1</v>
      </c>
      <c r="AE24" s="57">
        <f t="shared" si="222"/>
        <v>1</v>
      </c>
      <c r="AF24" s="57">
        <f t="shared" si="222"/>
        <v>1</v>
      </c>
      <c r="AG24" s="57">
        <f t="shared" si="222"/>
        <v>1</v>
      </c>
      <c r="AH24" s="62">
        <f t="shared" si="222"/>
        <v>1</v>
      </c>
      <c r="AI24" s="13"/>
      <c r="AJ24" s="35">
        <f t="shared" ref="AJ24" si="223">AJ8*12/360</f>
        <v>1</v>
      </c>
      <c r="AK24" s="12">
        <f t="shared" ref="AK24:AL24" si="224">AK8*12/360</f>
        <v>1</v>
      </c>
      <c r="AL24" s="12">
        <f t="shared" si="224"/>
        <v>1</v>
      </c>
      <c r="AM24" s="83">
        <f>AM8*12/360</f>
        <v>1</v>
      </c>
      <c r="AN24" s="83">
        <f t="shared" ref="AN24:AO24" si="225">AN8*12/360</f>
        <v>1</v>
      </c>
      <c r="AO24" s="83">
        <f t="shared" si="225"/>
        <v>0.83333333333333337</v>
      </c>
      <c r="AP24" s="83">
        <f t="shared" ref="AP24:AZ24" si="226">AP8*12/360</f>
        <v>1</v>
      </c>
      <c r="AQ24" s="83">
        <f t="shared" si="226"/>
        <v>1</v>
      </c>
      <c r="AR24" s="83">
        <f t="shared" si="226"/>
        <v>1</v>
      </c>
      <c r="AS24" s="83">
        <f t="shared" si="226"/>
        <v>1</v>
      </c>
      <c r="AT24" s="83">
        <f t="shared" si="226"/>
        <v>1</v>
      </c>
      <c r="AU24" s="83">
        <f t="shared" si="226"/>
        <v>1</v>
      </c>
      <c r="AV24" s="83">
        <f t="shared" si="226"/>
        <v>0.83333333333333337</v>
      </c>
      <c r="AW24" s="83">
        <f t="shared" si="226"/>
        <v>0.83333333333333337</v>
      </c>
      <c r="AX24" s="83">
        <f t="shared" si="226"/>
        <v>0.83333333333333337</v>
      </c>
      <c r="AY24" s="83">
        <f t="shared" si="226"/>
        <v>0.83333333333333337</v>
      </c>
      <c r="AZ24" s="83">
        <f t="shared" si="226"/>
        <v>0.83333333333333337</v>
      </c>
      <c r="BA24" s="83">
        <f t="shared" ref="BA24:BC24" si="227">BA8*12/360</f>
        <v>0.83333333333333337</v>
      </c>
      <c r="BB24" s="83">
        <f t="shared" si="227"/>
        <v>0.83333333333333337</v>
      </c>
      <c r="BC24" s="83">
        <f t="shared" si="227"/>
        <v>0.83333333333333337</v>
      </c>
      <c r="BD24" s="410">
        <f>BE8*12/360</f>
        <v>0.66666666666666663</v>
      </c>
      <c r="BE24" s="410"/>
      <c r="BF24" s="410"/>
      <c r="BG24" s="410">
        <f t="shared" ref="BG24" si="228">BH8*12/360</f>
        <v>0.66666666666666663</v>
      </c>
      <c r="BH24" s="410"/>
      <c r="BI24" s="410"/>
      <c r="BJ24" s="410">
        <f t="shared" ref="BJ24" si="229">BK8*12/360</f>
        <v>0.66666666666666663</v>
      </c>
      <c r="BK24" s="410"/>
      <c r="BL24" s="410"/>
      <c r="BM24" s="410">
        <f t="shared" ref="BM24" si="230">BN8*12/360</f>
        <v>0.66666666666666663</v>
      </c>
      <c r="BN24" s="410"/>
      <c r="BO24" s="410"/>
      <c r="BP24" s="410">
        <f t="shared" ref="BP24" si="231">BQ8*12/360</f>
        <v>0.66666666666666663</v>
      </c>
      <c r="BQ24" s="410"/>
      <c r="BR24" s="410"/>
      <c r="BS24" s="410">
        <f t="shared" ref="BS24" si="232">BT8*12/360</f>
        <v>0.66666666666666663</v>
      </c>
      <c r="BT24" s="410"/>
      <c r="BU24" s="410"/>
      <c r="BV24" s="410">
        <f t="shared" ref="BV24" si="233">BW8*12/360</f>
        <v>0.66666666666666663</v>
      </c>
      <c r="BW24" s="410"/>
      <c r="BX24" s="410"/>
      <c r="BY24" s="410">
        <f t="shared" ref="BY24" si="234">BZ8*12/360</f>
        <v>0.66666666666666663</v>
      </c>
      <c r="BZ24" s="410"/>
      <c r="CA24" s="410"/>
      <c r="CB24" s="410">
        <f t="shared" ref="CB24" si="235">CC8*12/360</f>
        <v>0.66666666666666663</v>
      </c>
      <c r="CC24" s="410"/>
      <c r="CD24" s="410"/>
      <c r="CE24" s="410">
        <f>CF8*12/360</f>
        <v>0.95764000000000005</v>
      </c>
      <c r="CF24" s="410"/>
      <c r="CG24" s="410"/>
      <c r="CH24" s="410"/>
      <c r="CI24" s="410">
        <f>CJ8*12/360</f>
        <v>0.95764000000000005</v>
      </c>
      <c r="CJ24" s="410"/>
      <c r="CK24" s="410"/>
      <c r="CL24" s="410"/>
      <c r="CM24" s="410">
        <f>CN8*12/360</f>
        <v>0.95764000000000005</v>
      </c>
      <c r="CN24" s="410"/>
      <c r="CO24" s="410"/>
      <c r="CP24" s="410"/>
      <c r="CQ24" s="410">
        <f>CR8*12/360</f>
        <v>0.95764000000000005</v>
      </c>
      <c r="CR24" s="410"/>
      <c r="CS24" s="410"/>
      <c r="CT24" s="410"/>
      <c r="CU24" s="410">
        <f>CV8*12/360</f>
        <v>0.95764000000000005</v>
      </c>
      <c r="CV24" s="410"/>
      <c r="CW24" s="410"/>
      <c r="CX24" s="410"/>
      <c r="CY24" s="410">
        <f>CZ8*12/360</f>
        <v>0.95764000000000005</v>
      </c>
      <c r="CZ24" s="410"/>
      <c r="DA24" s="410"/>
      <c r="DB24" s="410"/>
      <c r="DC24" s="410">
        <f>DD8*12/360</f>
        <v>0.95764000000000005</v>
      </c>
      <c r="DD24" s="410"/>
      <c r="DE24" s="410"/>
      <c r="DF24" s="410"/>
      <c r="DG24" s="410">
        <f>DH8*12/360</f>
        <v>0.95764000000000005</v>
      </c>
      <c r="DH24" s="410"/>
      <c r="DI24" s="410"/>
      <c r="DJ24" s="410"/>
      <c r="DK24" s="410">
        <f>DL8*12/360</f>
        <v>0.95764000000000005</v>
      </c>
      <c r="DL24" s="410"/>
      <c r="DM24" s="410"/>
      <c r="DN24" s="411"/>
      <c r="DO24" s="83"/>
      <c r="DP24" s="440">
        <f>30*12/360</f>
        <v>1</v>
      </c>
      <c r="DQ24" s="441"/>
      <c r="DR24" s="441"/>
      <c r="DS24" s="441"/>
      <c r="DT24" s="441"/>
      <c r="DU24" s="83">
        <f t="shared" ref="DU24:DV24" si="236">DU8*12/360</f>
        <v>0.55000000000000004</v>
      </c>
      <c r="DV24" s="83">
        <f t="shared" si="236"/>
        <v>0.45</v>
      </c>
      <c r="DW24" s="83">
        <f t="shared" ref="DW24" si="237">DW8*12/360</f>
        <v>1</v>
      </c>
      <c r="DX24" s="83">
        <f t="shared" ref="DX24:DY24" si="238">DX8*12/360</f>
        <v>1</v>
      </c>
      <c r="DY24" s="83">
        <f t="shared" si="238"/>
        <v>1</v>
      </c>
      <c r="DZ24" s="83">
        <f t="shared" ref="DZ24" si="239">DZ8*12/360</f>
        <v>0.66666666666666663</v>
      </c>
      <c r="EA24" s="12">
        <f t="shared" ref="EA24" si="240">EA8*12/360</f>
        <v>1</v>
      </c>
      <c r="EB24" s="83">
        <f t="shared" ref="EB24:EO24" si="241">EB8*12/360</f>
        <v>1</v>
      </c>
      <c r="EC24" s="83">
        <f t="shared" si="241"/>
        <v>1</v>
      </c>
      <c r="ED24" s="83">
        <f t="shared" si="241"/>
        <v>0.83333333333333337</v>
      </c>
      <c r="EE24" s="83">
        <f t="shared" si="241"/>
        <v>1</v>
      </c>
      <c r="EF24" s="83">
        <f t="shared" si="241"/>
        <v>1</v>
      </c>
      <c r="EG24" s="83">
        <f t="shared" si="241"/>
        <v>1</v>
      </c>
      <c r="EH24" s="83">
        <f t="shared" si="241"/>
        <v>1</v>
      </c>
      <c r="EI24" s="83">
        <f t="shared" si="241"/>
        <v>1</v>
      </c>
      <c r="EJ24" s="83">
        <f t="shared" si="241"/>
        <v>1</v>
      </c>
      <c r="EK24" s="83">
        <f t="shared" si="241"/>
        <v>0.83333333333333337</v>
      </c>
      <c r="EL24" s="83">
        <f t="shared" si="241"/>
        <v>0.83333333333333337</v>
      </c>
      <c r="EM24" s="83">
        <f t="shared" si="241"/>
        <v>0.83333333333333337</v>
      </c>
      <c r="EN24" s="83">
        <f t="shared" si="241"/>
        <v>0.83333333333333337</v>
      </c>
      <c r="EO24" s="83">
        <f t="shared" si="241"/>
        <v>0.83333333333333337</v>
      </c>
      <c r="EP24" s="83">
        <f t="shared" ref="EP24:ER24" si="242">EP8*12/360</f>
        <v>0.83333333333333337</v>
      </c>
      <c r="EQ24" s="83">
        <f t="shared" si="242"/>
        <v>0.83333333333333337</v>
      </c>
      <c r="ER24" s="83">
        <f t="shared" si="242"/>
        <v>0.83333333333333337</v>
      </c>
      <c r="ES24" s="410">
        <f>ET8*12/360</f>
        <v>0.66666666666666663</v>
      </c>
      <c r="ET24" s="410"/>
      <c r="EU24" s="410"/>
      <c r="EV24" s="410">
        <f>EX8*12/360</f>
        <v>1</v>
      </c>
      <c r="EW24" s="410"/>
      <c r="EX24" s="410"/>
      <c r="EY24" s="410"/>
      <c r="EZ24" s="410"/>
      <c r="FA24" s="410">
        <f>FC8*12/360</f>
        <v>1</v>
      </c>
      <c r="FB24" s="410"/>
      <c r="FC24" s="410"/>
      <c r="FD24" s="410"/>
      <c r="FE24" s="410"/>
      <c r="FF24" s="410">
        <f>FH8*12/360</f>
        <v>1</v>
      </c>
      <c r="FG24" s="410"/>
      <c r="FH24" s="410"/>
      <c r="FI24" s="410"/>
      <c r="FJ24" s="410"/>
      <c r="FK24" s="410">
        <f>FM8*12/360</f>
        <v>1</v>
      </c>
      <c r="FL24" s="410"/>
      <c r="FM24" s="410"/>
      <c r="FN24" s="410"/>
      <c r="FO24" s="410"/>
      <c r="FP24" s="410">
        <f>FQ8*12/360</f>
        <v>0.66666666666666663</v>
      </c>
      <c r="FQ24" s="410"/>
      <c r="FR24" s="410"/>
      <c r="FS24" s="83"/>
      <c r="FT24" s="410">
        <f>FU8*12/240</f>
        <v>1</v>
      </c>
      <c r="FU24" s="410"/>
      <c r="FV24" s="410"/>
      <c r="FW24" s="410">
        <f>FX8*12/240</f>
        <v>1</v>
      </c>
      <c r="FX24" s="410"/>
      <c r="FY24" s="410"/>
      <c r="FZ24" s="410">
        <f>GA8*12/240</f>
        <v>1</v>
      </c>
      <c r="GA24" s="410"/>
      <c r="GB24" s="410"/>
      <c r="GC24" s="410">
        <f>GD8*12/240</f>
        <v>1</v>
      </c>
      <c r="GD24" s="410"/>
      <c r="GE24" s="410"/>
      <c r="GF24" s="410">
        <f>GG8*12/240</f>
        <v>1</v>
      </c>
      <c r="GG24" s="410"/>
      <c r="GH24" s="410"/>
      <c r="GI24" s="410">
        <f>GJ8*12/240</f>
        <v>1</v>
      </c>
      <c r="GJ24" s="410"/>
      <c r="GK24" s="410"/>
      <c r="GL24" s="410">
        <f>GM8*12/240</f>
        <v>1</v>
      </c>
      <c r="GM24" s="410"/>
      <c r="GN24" s="410"/>
      <c r="GO24" s="410">
        <f>GP8*12/240</f>
        <v>1</v>
      </c>
      <c r="GP24" s="410"/>
      <c r="GQ24" s="410"/>
      <c r="GR24" s="410">
        <f>GS8*12/240</f>
        <v>1</v>
      </c>
      <c r="GS24" s="410"/>
      <c r="GT24" s="410"/>
      <c r="GU24" s="410">
        <f>GV8*12/240</f>
        <v>1.4364600000000001</v>
      </c>
      <c r="GV24" s="410"/>
      <c r="GW24" s="410"/>
      <c r="GX24" s="410"/>
      <c r="GY24" s="410">
        <f>GZ8*12/240</f>
        <v>1.4364600000000001</v>
      </c>
      <c r="GZ24" s="410"/>
      <c r="HA24" s="410"/>
      <c r="HB24" s="410"/>
      <c r="HC24" s="410">
        <f>HD8*12/240</f>
        <v>1.4364600000000001</v>
      </c>
      <c r="HD24" s="410"/>
      <c r="HE24" s="410"/>
      <c r="HF24" s="410"/>
      <c r="HG24" s="410">
        <f>HH8*12/240</f>
        <v>1.4364600000000001</v>
      </c>
      <c r="HH24" s="410"/>
      <c r="HI24" s="410"/>
      <c r="HJ24" s="410"/>
      <c r="HK24" s="410">
        <f>HL8*12/240</f>
        <v>1.4364600000000001</v>
      </c>
      <c r="HL24" s="410"/>
      <c r="HM24" s="410"/>
      <c r="HN24" s="410"/>
      <c r="HO24" s="410">
        <f>HP8*12/240</f>
        <v>1.4364600000000001</v>
      </c>
      <c r="HP24" s="410"/>
      <c r="HQ24" s="410"/>
      <c r="HR24" s="410"/>
      <c r="HS24" s="410">
        <f>HT8*12/240</f>
        <v>1.4364600000000001</v>
      </c>
      <c r="HT24" s="410"/>
      <c r="HU24" s="410"/>
      <c r="HV24" s="410"/>
      <c r="HW24" s="410">
        <f>HX8*12/240</f>
        <v>1.4364600000000001</v>
      </c>
      <c r="HX24" s="410"/>
      <c r="HY24" s="410"/>
      <c r="HZ24" s="410"/>
      <c r="IA24" s="410">
        <f>IB8*12/240</f>
        <v>1.4364600000000001</v>
      </c>
      <c r="IB24" s="410"/>
      <c r="IC24" s="410"/>
      <c r="ID24" s="411"/>
      <c r="IE24" s="83"/>
      <c r="IF24" s="440">
        <f>30*12/360</f>
        <v>1</v>
      </c>
      <c r="IG24" s="441"/>
      <c r="IH24" s="441"/>
      <c r="II24" s="441"/>
      <c r="IJ24" s="441"/>
      <c r="IK24" s="246">
        <f t="shared" ref="IK24" si="243">IK8*12/360</f>
        <v>0.45</v>
      </c>
      <c r="IL24" s="246">
        <f t="shared" ref="IL24:IO24" si="244">IL8*12/360</f>
        <v>0.45</v>
      </c>
      <c r="IM24" s="246">
        <f t="shared" si="244"/>
        <v>0.45</v>
      </c>
      <c r="IN24" s="246">
        <f t="shared" si="244"/>
        <v>0.45</v>
      </c>
      <c r="IO24" s="394">
        <f t="shared" si="244"/>
        <v>0.45</v>
      </c>
      <c r="IP24" s="12">
        <f t="shared" ref="IP24" si="245">IP8*12/360</f>
        <v>1</v>
      </c>
      <c r="IQ24" s="83">
        <f t="shared" ref="IQ24" si="246">IQ8*12/360</f>
        <v>1</v>
      </c>
      <c r="IR24" s="83">
        <f t="shared" ref="IR24:IS24" si="247">IR8*12/360</f>
        <v>1</v>
      </c>
      <c r="IS24" s="83">
        <f t="shared" si="247"/>
        <v>0.83333333333333337</v>
      </c>
      <c r="IT24" s="410">
        <f>IU8*12/240</f>
        <v>1</v>
      </c>
      <c r="IU24" s="410"/>
      <c r="IV24" s="410"/>
      <c r="IW24" s="410">
        <f>IY8*12/240</f>
        <v>1.5</v>
      </c>
      <c r="IX24" s="410"/>
      <c r="IY24" s="410"/>
      <c r="IZ24" s="410"/>
      <c r="JA24" s="410"/>
      <c r="JB24" s="410">
        <f>JD8*12/240</f>
        <v>1.5</v>
      </c>
      <c r="JC24" s="410"/>
      <c r="JD24" s="410"/>
      <c r="JE24" s="410"/>
      <c r="JF24" s="410"/>
      <c r="JG24" s="410">
        <f>JI8*12/240</f>
        <v>1.5</v>
      </c>
      <c r="JH24" s="410"/>
      <c r="JI24" s="410"/>
      <c r="JJ24" s="410"/>
      <c r="JK24" s="410"/>
      <c r="JL24" s="410">
        <f>JN8*12/240</f>
        <v>1.5</v>
      </c>
      <c r="JM24" s="410"/>
      <c r="JN24" s="410"/>
      <c r="JO24" s="410"/>
      <c r="JP24" s="410"/>
      <c r="JQ24" s="410">
        <f>JR8*12/240</f>
        <v>1</v>
      </c>
      <c r="JR24" s="410"/>
      <c r="JS24" s="411"/>
      <c r="JT24" s="12"/>
      <c r="JU24" s="33">
        <f>JU8*12/240</f>
        <v>1.5</v>
      </c>
      <c r="JV24" s="57">
        <f>JV8*12/240</f>
        <v>1.5</v>
      </c>
      <c r="JW24" s="62">
        <f>JW8*12/240</f>
        <v>1.5</v>
      </c>
    </row>
    <row r="25" spans="1:288">
      <c r="A25" s="159" t="s">
        <v>269</v>
      </c>
      <c r="B25" s="35">
        <f>(1.2*B12/1000)+((B7*B9)/B8)</f>
        <v>2.4210666666666665</v>
      </c>
      <c r="C25" s="12">
        <f t="shared" ref="C25:I25" si="248">(1.2*C12/1000)+((C7*C9)/C8)</f>
        <v>2.4210666666666665</v>
      </c>
      <c r="D25" s="12">
        <f t="shared" si="248"/>
        <v>2.4210666666666665</v>
      </c>
      <c r="E25" s="12">
        <f>(1.2*E12/1000)+((E7*E9)/E8)</f>
        <v>2.4210666666666665</v>
      </c>
      <c r="F25" s="12">
        <f t="shared" si="248"/>
        <v>2.4210666666666665</v>
      </c>
      <c r="G25" s="12">
        <f t="shared" si="248"/>
        <v>2.4210666666666665</v>
      </c>
      <c r="H25" s="12">
        <f t="shared" si="248"/>
        <v>2.4210666666666665</v>
      </c>
      <c r="I25" s="12">
        <f t="shared" si="248"/>
        <v>2.4210666666666665</v>
      </c>
      <c r="J25" s="100">
        <f>(1.2*J12/1000)+((J7*J9)/J8)</f>
        <v>2.4210666666666665</v>
      </c>
      <c r="K25" s="13">
        <f>(1.2*K12/1000)+((K7*K9)/K8)</f>
        <v>4.8181333333333329</v>
      </c>
      <c r="L25" s="13">
        <f t="shared" ref="L25:Q25" si="249">(1.2*L12/1000)+((L7*L9)/L8)</f>
        <v>4.8181333333333329</v>
      </c>
      <c r="M25" s="57">
        <f t="shared" ref="M25" si="250">(1.2*M12/1000)+((M7*M9)/M8)</f>
        <v>0.76607999999999998</v>
      </c>
      <c r="N25" s="83">
        <f t="shared" si="249"/>
        <v>4.8181333333333329</v>
      </c>
      <c r="O25" s="83">
        <f t="shared" si="249"/>
        <v>4.8181333333333329</v>
      </c>
      <c r="P25" s="83">
        <f t="shared" si="249"/>
        <v>4.8181333333333329</v>
      </c>
      <c r="Q25" s="83">
        <f t="shared" si="249"/>
        <v>4.8181333333333329</v>
      </c>
      <c r="R25" s="83">
        <f>(1.2*R12/1000)+((R7*R9)/R8)</f>
        <v>4.8181333333333329</v>
      </c>
      <c r="S25" s="83">
        <f>(1.2*S12/1000)+((S7*S9)/S8)</f>
        <v>4.8181333333333329</v>
      </c>
      <c r="T25" s="13">
        <f>(1.2*T12/1000)+((T7*T9)/T8)</f>
        <v>1.534848</v>
      </c>
      <c r="U25" s="13">
        <f t="shared" ref="U25:W25" si="251">(1.2*U12/1000)+((U7*U9)/U8)</f>
        <v>1.534848</v>
      </c>
      <c r="V25" s="13">
        <f t="shared" si="251"/>
        <v>1.534848</v>
      </c>
      <c r="W25" s="13">
        <f t="shared" si="251"/>
        <v>1.534848</v>
      </c>
      <c r="X25" s="13">
        <f t="shared" ref="X25:Z25" si="252">(1.2*X12/1000)+((X7*X9)/X8)</f>
        <v>3.0396959999999997</v>
      </c>
      <c r="Y25" s="13">
        <f t="shared" si="252"/>
        <v>3.0396959999999997</v>
      </c>
      <c r="Z25" s="13">
        <f t="shared" si="252"/>
        <v>3.0396959999999997</v>
      </c>
      <c r="AA25" s="13">
        <f t="shared" ref="AA25:AB25" si="253">(1.2*AA12/1000)+((AA7*AA9)/AA8)</f>
        <v>1.2585120000000001</v>
      </c>
      <c r="AB25" s="13">
        <f t="shared" si="253"/>
        <v>2.7693599999999998</v>
      </c>
      <c r="AC25" s="13">
        <f t="shared" ref="AC25:AH25" si="254">(1.2*AC12/1000)+((AC7*AC9)/AC8)</f>
        <v>2.4210666666666665</v>
      </c>
      <c r="AD25" s="57">
        <f t="shared" si="254"/>
        <v>2.4210666666666665</v>
      </c>
      <c r="AE25" s="57">
        <f t="shared" si="254"/>
        <v>2.4210666666666665</v>
      </c>
      <c r="AF25" s="57">
        <f t="shared" si="254"/>
        <v>2.4210666666666665</v>
      </c>
      <c r="AG25" s="57">
        <f t="shared" si="254"/>
        <v>2.4210666666666665</v>
      </c>
      <c r="AH25" s="62">
        <f t="shared" si="254"/>
        <v>2.4210666666666665</v>
      </c>
      <c r="AI25" s="13"/>
      <c r="AJ25" s="35">
        <f t="shared" ref="AJ25" si="255">(1.2*AJ12/1000)+((AJ7*AJ9)/AJ8)</f>
        <v>2.4210666666666665</v>
      </c>
      <c r="AK25" s="12">
        <f t="shared" ref="AK25:AL25" si="256">(1.2*AK12/1000)+((AK7*AK9)/AK8)</f>
        <v>2.4210666666666665</v>
      </c>
      <c r="AL25" s="12">
        <f t="shared" si="256"/>
        <v>2.4210666666666665</v>
      </c>
      <c r="AM25" s="83">
        <f>(1.2*AM12/1000)+((AM7*AM9)/AM8)</f>
        <v>4.8181333333333329</v>
      </c>
      <c r="AN25" s="83">
        <f t="shared" ref="AN25:AO25" si="257">(1.2*AN12/1000)+((AN7*AN9)/AN8)</f>
        <v>2.4282666666666666</v>
      </c>
      <c r="AO25" s="83">
        <f t="shared" si="257"/>
        <v>0.76607999999999998</v>
      </c>
      <c r="AP25" s="83">
        <f t="shared" ref="AP25:AZ25" si="258">(1.2*AP12/1000)+((AP7*AP9)/AP8)</f>
        <v>4.8181333333333329</v>
      </c>
      <c r="AQ25" s="83">
        <f t="shared" si="258"/>
        <v>4.8181333333333329</v>
      </c>
      <c r="AR25" s="83">
        <f t="shared" si="258"/>
        <v>4.8181333333333329</v>
      </c>
      <c r="AS25" s="83">
        <f t="shared" si="258"/>
        <v>4.8181333333333329</v>
      </c>
      <c r="AT25" s="83">
        <f t="shared" si="258"/>
        <v>4.8181333333333329</v>
      </c>
      <c r="AU25" s="83">
        <f t="shared" si="258"/>
        <v>4.8181333333333329</v>
      </c>
      <c r="AV25" s="83">
        <f t="shared" si="258"/>
        <v>1.534848</v>
      </c>
      <c r="AW25" s="83">
        <f t="shared" si="258"/>
        <v>1.534848</v>
      </c>
      <c r="AX25" s="83">
        <f t="shared" si="258"/>
        <v>1.534848</v>
      </c>
      <c r="AY25" s="83">
        <f t="shared" si="258"/>
        <v>1.534848</v>
      </c>
      <c r="AZ25" s="83">
        <f t="shared" si="258"/>
        <v>2.7693599999999998</v>
      </c>
      <c r="BA25" s="83">
        <f t="shared" ref="BA25:BC25" si="259">(1.2*BA12/1000)+((BA7*BA9)/BA8)</f>
        <v>3.0396959999999997</v>
      </c>
      <c r="BB25" s="83">
        <f t="shared" si="259"/>
        <v>3.0396959999999997</v>
      </c>
      <c r="BC25" s="83">
        <f t="shared" si="259"/>
        <v>3.0396959999999997</v>
      </c>
      <c r="BD25" s="410">
        <f>(1.2*BE12/1000)+((BE7*BE9)/BE8)</f>
        <v>4.5198542160000006</v>
      </c>
      <c r="BE25" s="410"/>
      <c r="BF25" s="410"/>
      <c r="BG25" s="410">
        <f t="shared" ref="BG25" si="260">(1.2*BH12/1000)+((BH7*BH9)/BH8)</f>
        <v>4.5198542160000006</v>
      </c>
      <c r="BH25" s="410"/>
      <c r="BI25" s="410"/>
      <c r="BJ25" s="410">
        <f t="shared" ref="BJ25" si="261">(1.2*BK12/1000)+((BK7*BK9)/BK8)</f>
        <v>4.5198542160000006</v>
      </c>
      <c r="BK25" s="410"/>
      <c r="BL25" s="410"/>
      <c r="BM25" s="410">
        <f t="shared" ref="BM25" si="262">(1.2*BN12/1000)+((BN7*BN9)/BN8)</f>
        <v>4.5198542160000006</v>
      </c>
      <c r="BN25" s="410"/>
      <c r="BO25" s="410"/>
      <c r="BP25" s="410">
        <f t="shared" ref="BP25" si="263">(1.2*BQ12/1000)+((BQ7*BQ9)/BQ8)</f>
        <v>4.5198542160000006</v>
      </c>
      <c r="BQ25" s="410"/>
      <c r="BR25" s="410"/>
      <c r="BS25" s="410">
        <f t="shared" ref="BS25" si="264">(1.2*BT12/1000)+((BT7*BT9)/BT8)</f>
        <v>4.5198542160000006</v>
      </c>
      <c r="BT25" s="410"/>
      <c r="BU25" s="410"/>
      <c r="BV25" s="410">
        <f t="shared" ref="BV25" si="265">(1.2*BW12/1000)+((BW7*BW9)/BW8)</f>
        <v>4.5198542160000006</v>
      </c>
      <c r="BW25" s="410"/>
      <c r="BX25" s="410"/>
      <c r="BY25" s="410">
        <f t="shared" ref="BY25" si="266">(1.2*BZ12/1000)+((BZ7*BZ9)/BZ8)</f>
        <v>4.5198542160000006</v>
      </c>
      <c r="BZ25" s="410"/>
      <c r="CA25" s="410"/>
      <c r="CB25" s="410">
        <f t="shared" ref="CB25" si="267">(1.2*CC12/1000)+((CC7*CC9)/CC8)</f>
        <v>4.5198542160000006</v>
      </c>
      <c r="CC25" s="410"/>
      <c r="CD25" s="410"/>
      <c r="CE25" s="410">
        <f>(1.2*CF12/1000)+((CE7+CF7+CG7+CH7)/CH8)</f>
        <v>2.4488235117058603</v>
      </c>
      <c r="CF25" s="410"/>
      <c r="CG25" s="410"/>
      <c r="CH25" s="410"/>
      <c r="CI25" s="410">
        <f>(1.2*CJ12/1000)+((CI7+CJ7+CK7+CL7)/CL8)</f>
        <v>2.4488235117058603</v>
      </c>
      <c r="CJ25" s="410"/>
      <c r="CK25" s="410"/>
      <c r="CL25" s="410"/>
      <c r="CM25" s="410">
        <f>(1.2*CN12/1000)+((CM7+CN7+CO7+CP7)/CP8)</f>
        <v>2.4488235117058603</v>
      </c>
      <c r="CN25" s="410"/>
      <c r="CO25" s="410"/>
      <c r="CP25" s="410"/>
      <c r="CQ25" s="410">
        <f>(1.2*CR12/1000)+((CQ7+CR7+CS7+CT7)/CT8)</f>
        <v>2.4488235117058603</v>
      </c>
      <c r="CR25" s="410"/>
      <c r="CS25" s="410"/>
      <c r="CT25" s="410"/>
      <c r="CU25" s="410">
        <f>(1.2*CV12/1000)+((CU7+CV7+CW7+CX7)/CX8)</f>
        <v>2.4488235117058603</v>
      </c>
      <c r="CV25" s="410"/>
      <c r="CW25" s="410"/>
      <c r="CX25" s="410"/>
      <c r="CY25" s="410">
        <f>(1.2*CZ12/1000)+((CY7+CZ7+DA7+DB7)/DB8)</f>
        <v>2.4488235117058603</v>
      </c>
      <c r="CZ25" s="410"/>
      <c r="DA25" s="410"/>
      <c r="DB25" s="410"/>
      <c r="DC25" s="410">
        <f>(1.2*DD12/1000)+((DC7+DD7+DE7+DF7)/DF8)</f>
        <v>2.4488235117058603</v>
      </c>
      <c r="DD25" s="410"/>
      <c r="DE25" s="410"/>
      <c r="DF25" s="410"/>
      <c r="DG25" s="410">
        <f>(1.2*DH12/1000)+((DG7+DH7+DI7+DJ7)/DJ8)</f>
        <v>2.4488235117058603</v>
      </c>
      <c r="DH25" s="410"/>
      <c r="DI25" s="410"/>
      <c r="DJ25" s="410"/>
      <c r="DK25" s="410">
        <f>(1.2*DL12/1000)+((DK7+DL7+DM7+DN7)/DN8)</f>
        <v>2.4488235117058603</v>
      </c>
      <c r="DL25" s="410"/>
      <c r="DM25" s="410"/>
      <c r="DN25" s="411"/>
      <c r="DO25" s="83"/>
      <c r="DP25" s="440">
        <f>(1.2*(DQ12)/1000)+(DP7+DQ7+DR7+DS7+DT7)/DT8</f>
        <v>3.0236666666666667</v>
      </c>
      <c r="DQ25" s="441"/>
      <c r="DR25" s="441"/>
      <c r="DS25" s="441"/>
      <c r="DT25" s="441"/>
      <c r="DU25" s="83">
        <f t="shared" ref="DU25:DV25" si="268">(1.2*DU12/1000)+((DU7*DU9)/DU8)</f>
        <v>4.6804836363636371</v>
      </c>
      <c r="DV25" s="83">
        <f t="shared" si="268"/>
        <v>3.8363051851851857</v>
      </c>
      <c r="DW25" s="83">
        <f t="shared" ref="DW25" si="269">(1.2*DW12/1000)+((DW7*DW9)/DW8)</f>
        <v>4.3278433333333339</v>
      </c>
      <c r="DX25" s="83">
        <f t="shared" ref="DX25:DY25" si="270">(1.2*DX12/1000)+((DX7*DX9)/DX8)</f>
        <v>4.3278433333333339</v>
      </c>
      <c r="DY25" s="83">
        <f t="shared" si="270"/>
        <v>4.3278433333333339</v>
      </c>
      <c r="DZ25" s="83">
        <f t="shared" ref="DZ25" si="271">(1.2*DZ12/1000)+((DZ7*DZ9)/DZ8)</f>
        <v>3.8668590000000007</v>
      </c>
      <c r="EA25" s="12">
        <f t="shared" ref="EA25" si="272">(1.2*EA12/1000)+((EA7*EA9)/EA8)</f>
        <v>2.4210666666666665</v>
      </c>
      <c r="EB25" s="83">
        <f t="shared" ref="EB25:EO25" si="273">(1.2*EB12/1000)+((EB7*EB9)/EB8)</f>
        <v>4.8181333333333329</v>
      </c>
      <c r="EC25" s="83">
        <f t="shared" si="273"/>
        <v>4.8181333333333329</v>
      </c>
      <c r="ED25" s="83">
        <f t="shared" si="273"/>
        <v>0.76607999999999998</v>
      </c>
      <c r="EE25" s="83">
        <f t="shared" si="273"/>
        <v>4.8181333333333329</v>
      </c>
      <c r="EF25" s="83">
        <f t="shared" si="273"/>
        <v>4.8181333333333329</v>
      </c>
      <c r="EG25" s="83">
        <f t="shared" si="273"/>
        <v>4.8181333333333329</v>
      </c>
      <c r="EH25" s="83">
        <f t="shared" si="273"/>
        <v>4.8181333333333329</v>
      </c>
      <c r="EI25" s="83">
        <f t="shared" si="273"/>
        <v>4.8181333333333329</v>
      </c>
      <c r="EJ25" s="83">
        <f t="shared" si="273"/>
        <v>4.8181333333333329</v>
      </c>
      <c r="EK25" s="83">
        <f t="shared" si="273"/>
        <v>1.534848</v>
      </c>
      <c r="EL25" s="83">
        <f t="shared" si="273"/>
        <v>1.534848</v>
      </c>
      <c r="EM25" s="83">
        <f t="shared" si="273"/>
        <v>1.534848</v>
      </c>
      <c r="EN25" s="83">
        <f t="shared" si="273"/>
        <v>1.534848</v>
      </c>
      <c r="EO25" s="83">
        <f t="shared" si="273"/>
        <v>2.7693599999999998</v>
      </c>
      <c r="EP25" s="83">
        <f t="shared" ref="EP25:ER25" si="274">(1.2*EP12/1000)+((EP7*EP9)/EP8)</f>
        <v>3.0396959999999997</v>
      </c>
      <c r="EQ25" s="83">
        <f t="shared" si="274"/>
        <v>3.0396959999999997</v>
      </c>
      <c r="ER25" s="83">
        <f t="shared" si="274"/>
        <v>3.0396959999999997</v>
      </c>
      <c r="ES25" s="410">
        <f>(1.2*ET12/1000)+((ET7*ET9)/ET8)</f>
        <v>2.0237100000000003</v>
      </c>
      <c r="ET25" s="410"/>
      <c r="EU25" s="410"/>
      <c r="EV25" s="410">
        <f>(1.2*EX12/1000)+((EX7*EX9)/EX8)</f>
        <v>2.5621954666666666</v>
      </c>
      <c r="EW25" s="410"/>
      <c r="EX25" s="410"/>
      <c r="EY25" s="410"/>
      <c r="EZ25" s="410"/>
      <c r="FA25" s="410">
        <f>(1.2*FC12/1000)+((FC7*FC9)/FC8)</f>
        <v>2.7431901333333335</v>
      </c>
      <c r="FB25" s="410"/>
      <c r="FC25" s="410"/>
      <c r="FD25" s="410"/>
      <c r="FE25" s="410"/>
      <c r="FF25" s="410">
        <f>(1.2*FH12/1000)+((FH7*FH9)/FH8)</f>
        <v>2.7431901333333335</v>
      </c>
      <c r="FG25" s="410"/>
      <c r="FH25" s="410"/>
      <c r="FI25" s="410"/>
      <c r="FJ25" s="410"/>
      <c r="FK25" s="410">
        <f>(1.2*FM12/1000)+((FM7*FM9)/FM8)</f>
        <v>2.5621954666666666</v>
      </c>
      <c r="FL25" s="410"/>
      <c r="FM25" s="410"/>
      <c r="FN25" s="410"/>
      <c r="FO25" s="410"/>
      <c r="FP25" s="410">
        <f>(1.2*FQ12/1000)+((FQ7*FQ9)/FQ8)</f>
        <v>2.0237100000000003</v>
      </c>
      <c r="FQ25" s="410"/>
      <c r="FR25" s="410"/>
      <c r="FS25" s="83"/>
      <c r="FT25" s="410">
        <f>(1.2*FU12/1000)+((FU7*FU9)/FU8)</f>
        <v>9.0823782312000017</v>
      </c>
      <c r="FU25" s="410"/>
      <c r="FV25" s="410"/>
      <c r="FW25" s="410">
        <f>(1.2*FX12/1000)+((FX7*FX9)/FX8)</f>
        <v>9.0823782312000017</v>
      </c>
      <c r="FX25" s="410"/>
      <c r="FY25" s="410"/>
      <c r="FZ25" s="410">
        <f>(1.2*GA12/1000)+((GA7*GA9)/GA8)</f>
        <v>9.0823782312000017</v>
      </c>
      <c r="GA25" s="410"/>
      <c r="GB25" s="410"/>
      <c r="GC25" s="410">
        <f>(1.2*GD12/1000)+((GD7*GD9)/GD8)</f>
        <v>9.0823782312000017</v>
      </c>
      <c r="GD25" s="410"/>
      <c r="GE25" s="410"/>
      <c r="GF25" s="410">
        <f>(1.2*GG12/1000)+((GG7*GG9)/GG8)</f>
        <v>9.0823782312000017</v>
      </c>
      <c r="GG25" s="410"/>
      <c r="GH25" s="410"/>
      <c r="GI25" s="410">
        <f>(1.2*GJ12/1000)+((GJ7*GJ9)/GJ8)</f>
        <v>9.0823782312000017</v>
      </c>
      <c r="GJ25" s="410"/>
      <c r="GK25" s="410"/>
      <c r="GL25" s="410">
        <f>(1.2*GM12/1000)+((GM7*GM9)/GM8)</f>
        <v>9.0823782312000017</v>
      </c>
      <c r="GM25" s="410"/>
      <c r="GN25" s="410"/>
      <c r="GO25" s="410">
        <f>(1.2*GP12/1000)+((GP7*GP9)/GP8)</f>
        <v>9.0823782312000017</v>
      </c>
      <c r="GP25" s="410"/>
      <c r="GQ25" s="410"/>
      <c r="GR25" s="410">
        <f>(1.2*GS12/1000)+((GS7*GS9)/GS8)</f>
        <v>9.0823782312000017</v>
      </c>
      <c r="GS25" s="410"/>
      <c r="GT25" s="410"/>
      <c r="GU25" s="410">
        <f>(1.2*GV12/1000)+((GU7+GV7+GW7+GX7)/GX8)</f>
        <v>4.0105267047429107</v>
      </c>
      <c r="GV25" s="410"/>
      <c r="GW25" s="410"/>
      <c r="GX25" s="410"/>
      <c r="GY25" s="410">
        <f>(1.2*GZ12/1000)+((GY7+GZ7+HA7+HB7)/HB8)</f>
        <v>4.0105267047429107</v>
      </c>
      <c r="GZ25" s="410"/>
      <c r="HA25" s="410"/>
      <c r="HB25" s="410"/>
      <c r="HC25" s="410">
        <f>(1.2*HD12/1000)+((HC7+HD7+HE7+HF7)/HF8)</f>
        <v>4.0105267047429107</v>
      </c>
      <c r="HD25" s="410"/>
      <c r="HE25" s="410"/>
      <c r="HF25" s="410"/>
      <c r="HG25" s="410">
        <f>(1.2*HH12/1000)+((HG7+HH7+HI7+HJ7)/HJ8)</f>
        <v>4.0105267047429107</v>
      </c>
      <c r="HH25" s="410"/>
      <c r="HI25" s="410"/>
      <c r="HJ25" s="410"/>
      <c r="HK25" s="410">
        <f>(1.2*HL12/1000)+((HK7+HL7+HM7+HN7)/HN8)</f>
        <v>4.0105267047429107</v>
      </c>
      <c r="HL25" s="410"/>
      <c r="HM25" s="410"/>
      <c r="HN25" s="410"/>
      <c r="HO25" s="410">
        <f>(1.2*HP12/1000)+((HO7+HP7+HQ7+HR7)/HR8)</f>
        <v>4.0105267047429107</v>
      </c>
      <c r="HP25" s="410"/>
      <c r="HQ25" s="410"/>
      <c r="HR25" s="410"/>
      <c r="HS25" s="410">
        <f>(1.2*HT12/1000)+((HS7+HT7+HU7+HV7)/HV8)</f>
        <v>4.0105267047429107</v>
      </c>
      <c r="HT25" s="410"/>
      <c r="HU25" s="410"/>
      <c r="HV25" s="410"/>
      <c r="HW25" s="410">
        <f>(1.2*HX12/1000)+((HW7+HX7+HY7+HZ7)/HZ8)</f>
        <v>4.0105267047429107</v>
      </c>
      <c r="HX25" s="410"/>
      <c r="HY25" s="410"/>
      <c r="HZ25" s="410"/>
      <c r="IA25" s="410">
        <f>(1.2*IB12/1000)+((IA7+IB7+IC7+ID7)/ID8)</f>
        <v>4.0105267047429107</v>
      </c>
      <c r="IB25" s="410"/>
      <c r="IC25" s="410"/>
      <c r="ID25" s="411"/>
      <c r="IE25" s="83"/>
      <c r="IF25" s="440">
        <f>(1.2*(IG12)/1000)+(IF7+IG7+IH7+II7+IJ7)/IJ8</f>
        <v>2.6346600000000002</v>
      </c>
      <c r="IG25" s="441"/>
      <c r="IH25" s="441"/>
      <c r="II25" s="441"/>
      <c r="IJ25" s="441"/>
      <c r="IK25" s="246">
        <f t="shared" ref="IK25" si="275">(1.2*IK12/1000)+((IK7*IK9)/IK8)</f>
        <v>3.830311111111111</v>
      </c>
      <c r="IL25" s="246">
        <f t="shared" ref="IL25:IO25" si="276">(1.2*IL12/1000)+((IL7*IL9)/IL8)</f>
        <v>3.830311111111111</v>
      </c>
      <c r="IM25" s="246">
        <f t="shared" si="276"/>
        <v>3.830311111111111</v>
      </c>
      <c r="IN25" s="246">
        <f t="shared" si="276"/>
        <v>3.830311111111111</v>
      </c>
      <c r="IO25" s="394">
        <f t="shared" si="276"/>
        <v>3.830311111111111</v>
      </c>
      <c r="IP25" s="12">
        <f t="shared" ref="IP25" si="277">(1.2*IP12/1000)+((IP7*IP9)/IP8)</f>
        <v>2.4210666666666665</v>
      </c>
      <c r="IQ25" s="83">
        <f t="shared" ref="IQ25" si="278">(1.2*IQ12/1000)+((IQ7*IQ9)/IQ8)</f>
        <v>4.8169333333333331</v>
      </c>
      <c r="IR25" s="83">
        <f t="shared" ref="IR25:IS25" si="279">(1.2*IR12/1000)+((IR7*IR9)/IR8)</f>
        <v>4.8169333333333331</v>
      </c>
      <c r="IS25" s="83">
        <f t="shared" si="279"/>
        <v>0.76607999999999998</v>
      </c>
      <c r="IT25" s="410">
        <f>(1.2*IU12/1000)+((IU7*IU9)/IU8)</f>
        <v>8.3278458749999995</v>
      </c>
      <c r="IU25" s="410"/>
      <c r="IV25" s="410"/>
      <c r="IW25" s="410">
        <f>(1.2*IY12/1000)+((IY7*IY9)/IY8)</f>
        <v>10.522260903333333</v>
      </c>
      <c r="IX25" s="410"/>
      <c r="IY25" s="410"/>
      <c r="IZ25" s="410"/>
      <c r="JA25" s="410"/>
      <c r="JB25" s="410">
        <f>(1.2*JD12/1000)+((JD7*JD9)/JD8)</f>
        <v>11.314013536666668</v>
      </c>
      <c r="JC25" s="410"/>
      <c r="JD25" s="410"/>
      <c r="JE25" s="410"/>
      <c r="JF25" s="410"/>
      <c r="JG25" s="410">
        <f>(1.2*JI12/1000)+((JI7*JI9)/JI8)</f>
        <v>11.201213536666668</v>
      </c>
      <c r="JH25" s="410"/>
      <c r="JI25" s="410"/>
      <c r="JJ25" s="410"/>
      <c r="JK25" s="410"/>
      <c r="JL25" s="410">
        <f>(1.2*JN12/1000)+((JN7*JN9)/JN8)</f>
        <v>10.428660903333332</v>
      </c>
      <c r="JM25" s="410"/>
      <c r="JN25" s="410"/>
      <c r="JO25" s="410"/>
      <c r="JP25" s="410"/>
      <c r="JQ25" s="410">
        <f>(1.2*JR12/1000)+((JR7*JR9)/JR8)</f>
        <v>8.2786458750000005</v>
      </c>
      <c r="JR25" s="410"/>
      <c r="JS25" s="411"/>
      <c r="JT25" s="12"/>
      <c r="JU25" s="111">
        <f t="shared" ref="JU25:JV25" si="280">(1.2*JU12/1000)+((JU7*JU9)/JU8)</f>
        <v>9.3977000000000022</v>
      </c>
      <c r="JV25" s="107">
        <f t="shared" si="280"/>
        <v>9.3977000000000022</v>
      </c>
      <c r="JW25" s="108">
        <f t="shared" ref="JW25" si="281">(1.2*JW12/1000)+((JW7*JW9)/JW8)</f>
        <v>9.3977000000000022</v>
      </c>
    </row>
    <row r="26" spans="1:288">
      <c r="A26" s="19" t="s">
        <v>272</v>
      </c>
      <c r="B26" s="35">
        <f t="shared" ref="B26" si="282">(5*B25*(1000/12)*(B8*12)^4)/(384*B27*B28)</f>
        <v>0.98162269187986628</v>
      </c>
      <c r="C26" s="12">
        <f t="shared" ref="C26" si="283">(5*C25*(1000/12)*(C8*12)^4)/(384*C27*C28)</f>
        <v>0.98162269187986628</v>
      </c>
      <c r="D26" s="12">
        <f t="shared" ref="D26" si="284">(5*D25*(1000/12)*(D8*12)^4)/(384*D27*D28)</f>
        <v>0.98162269187986628</v>
      </c>
      <c r="E26" s="12">
        <f>(5*E25*(1000/12)*(E8*12)^4)/(384*E27*E28)</f>
        <v>0.98162269187986628</v>
      </c>
      <c r="F26" s="12">
        <f t="shared" ref="F26" si="285">(5*F25*(1000/12)*(F8*12)^4)/(384*F27*F28)</f>
        <v>0.98162269187986628</v>
      </c>
      <c r="G26" s="12">
        <f t="shared" ref="G26" si="286">(5*G25*(1000/12)*(G8*12)^4)/(384*G27*G28)</f>
        <v>0.98162269187986628</v>
      </c>
      <c r="H26" s="12">
        <f t="shared" ref="H26" si="287">(5*H25*(1000/12)*(H8*12)^4)/(384*H27*H28)</f>
        <v>0.98162269187986628</v>
      </c>
      <c r="I26" s="12">
        <f t="shared" ref="I26" si="288">(5*I25*(1000/12)*(I8*12)^4)/(384*I27*I28)</f>
        <v>0.98162269187986628</v>
      </c>
      <c r="J26" s="100">
        <f t="shared" ref="J26:AL26" si="289">(5*J25*(1000/12)*(J8*12)^4)/(384*J27*J28)</f>
        <v>0.98162269187986628</v>
      </c>
      <c r="K26" s="13">
        <f t="shared" si="289"/>
        <v>0.97675728587319222</v>
      </c>
      <c r="L26" s="13">
        <f t="shared" si="289"/>
        <v>0.97675728587319222</v>
      </c>
      <c r="M26" s="57">
        <f t="shared" si="289"/>
        <v>0.7713512429831596</v>
      </c>
      <c r="N26" s="83">
        <f t="shared" si="289"/>
        <v>0.97675728587319222</v>
      </c>
      <c r="O26" s="83">
        <f t="shared" si="289"/>
        <v>0.97675728587319222</v>
      </c>
      <c r="P26" s="83">
        <f t="shared" si="289"/>
        <v>0.97675728587319222</v>
      </c>
      <c r="Q26" s="83">
        <f t="shared" si="289"/>
        <v>0.97675728587319222</v>
      </c>
      <c r="R26" s="83">
        <f t="shared" si="289"/>
        <v>0.97675728587319222</v>
      </c>
      <c r="S26" s="83">
        <f t="shared" si="289"/>
        <v>0.97675728587319222</v>
      </c>
      <c r="T26" s="13">
        <f t="shared" si="289"/>
        <v>0.76007860040567954</v>
      </c>
      <c r="U26" s="13">
        <f t="shared" si="289"/>
        <v>0.76007860040567954</v>
      </c>
      <c r="V26" s="13">
        <f t="shared" si="289"/>
        <v>0.76007860040567954</v>
      </c>
      <c r="W26" s="13">
        <f t="shared" si="289"/>
        <v>0.76007860040567954</v>
      </c>
      <c r="X26" s="13">
        <f t="shared" si="289"/>
        <v>0.80810883620689644</v>
      </c>
      <c r="Y26" s="13">
        <f t="shared" si="289"/>
        <v>0.80810883620689644</v>
      </c>
      <c r="Z26" s="13">
        <f t="shared" si="289"/>
        <v>0.80810883620689644</v>
      </c>
      <c r="AA26" s="13">
        <f t="shared" si="289"/>
        <v>0.74787969066937121</v>
      </c>
      <c r="AB26" s="13">
        <f t="shared" si="289"/>
        <v>0.73623950771324853</v>
      </c>
      <c r="AC26" s="13">
        <f t="shared" si="289"/>
        <v>0.98162269187986628</v>
      </c>
      <c r="AD26" s="57">
        <f t="shared" ref="AD26" si="290">(5*AD25*(1000/12)*(AD8*12)^4)/(384*AD27*AD28)</f>
        <v>0.98162269187986628</v>
      </c>
      <c r="AE26" s="57">
        <f t="shared" ref="AE26" si="291">(5*AE25*(1000/12)*(AE8*12)^4)/(384*AE27*AE28)</f>
        <v>0.98162269187986628</v>
      </c>
      <c r="AF26" s="57">
        <f t="shared" ref="AF26" si="292">(5*AF25*(1000/12)*(AF8*12)^4)/(384*AF27*AF28)</f>
        <v>0.98162269187986628</v>
      </c>
      <c r="AG26" s="57">
        <f t="shared" ref="AG26" si="293">(5*AG25*(1000/12)*(AG8*12)^4)/(384*AG27*AG28)</f>
        <v>0.98162269187986628</v>
      </c>
      <c r="AH26" s="62">
        <f t="shared" ref="AH26" si="294">(5*AH25*(1000/12)*(AH8*12)^4)/(384*AH27*AH28)</f>
        <v>0.98162269187986628</v>
      </c>
      <c r="AI26" s="13"/>
      <c r="AJ26" s="35">
        <f t="shared" si="289"/>
        <v>0.98162269187986628</v>
      </c>
      <c r="AK26" s="12">
        <f t="shared" si="289"/>
        <v>0.98162269187986628</v>
      </c>
      <c r="AL26" s="12">
        <f t="shared" si="289"/>
        <v>0.98162269187986628</v>
      </c>
      <c r="AM26" s="83">
        <f t="shared" ref="AM26:BC26" si="295">(5*AM25*(1000/12)*(AM8*12)^4)/(384*AM27*AM28)</f>
        <v>0.97675728587319222</v>
      </c>
      <c r="AN26" s="83">
        <f t="shared" si="295"/>
        <v>0.83390163934426209</v>
      </c>
      <c r="AO26" s="83">
        <f t="shared" si="295"/>
        <v>0.7713512429831596</v>
      </c>
      <c r="AP26" s="83">
        <f t="shared" si="295"/>
        <v>0.97675728587319222</v>
      </c>
      <c r="AQ26" s="83">
        <f t="shared" si="295"/>
        <v>0.97675728587319222</v>
      </c>
      <c r="AR26" s="83">
        <f t="shared" si="295"/>
        <v>0.97675728587319222</v>
      </c>
      <c r="AS26" s="83">
        <f t="shared" si="295"/>
        <v>0.97675728587319222</v>
      </c>
      <c r="AT26" s="83">
        <f t="shared" si="295"/>
        <v>0.97675728587319222</v>
      </c>
      <c r="AU26" s="83">
        <f t="shared" si="295"/>
        <v>0.97675728587319222</v>
      </c>
      <c r="AV26" s="83">
        <f t="shared" si="295"/>
        <v>0.76007860040567954</v>
      </c>
      <c r="AW26" s="83">
        <f t="shared" si="295"/>
        <v>0.76007860040567954</v>
      </c>
      <c r="AX26" s="83">
        <f t="shared" si="295"/>
        <v>0.76007860040567954</v>
      </c>
      <c r="AY26" s="83">
        <f t="shared" si="295"/>
        <v>0.76007860040567954</v>
      </c>
      <c r="AZ26" s="83">
        <f t="shared" si="295"/>
        <v>0.73623950771324853</v>
      </c>
      <c r="BA26" s="83">
        <f t="shared" si="295"/>
        <v>0.80810883620689644</v>
      </c>
      <c r="BB26" s="83">
        <f t="shared" si="295"/>
        <v>0.80810883620689644</v>
      </c>
      <c r="BC26" s="83">
        <f t="shared" si="295"/>
        <v>0.80810883620689644</v>
      </c>
      <c r="BD26" s="410">
        <f>(5*BD25*(1000/12)*(BE8*12)^4)/(384*BD27*BD28)</f>
        <v>0.58507335865664667</v>
      </c>
      <c r="BE26" s="410"/>
      <c r="BF26" s="410"/>
      <c r="BG26" s="410">
        <f t="shared" ref="BG26" si="296">(5*BG25*(1000/12)*(BH8*12)^4)/(384*BG27*BG28)</f>
        <v>0.58507335865664667</v>
      </c>
      <c r="BH26" s="410"/>
      <c r="BI26" s="410"/>
      <c r="BJ26" s="410">
        <f t="shared" ref="BJ26" si="297">(5*BJ25*(1000/12)*(BK8*12)^4)/(384*BJ27*BJ28)</f>
        <v>0.58507335865664667</v>
      </c>
      <c r="BK26" s="410"/>
      <c r="BL26" s="410"/>
      <c r="BM26" s="410">
        <f t="shared" ref="BM26" si="298">(5*BM25*(1000/12)*(BN8*12)^4)/(384*BM27*BM28)</f>
        <v>0.58507335865664667</v>
      </c>
      <c r="BN26" s="410"/>
      <c r="BO26" s="410"/>
      <c r="BP26" s="410">
        <f t="shared" ref="BP26" si="299">(5*BP25*(1000/12)*(BQ8*12)^4)/(384*BP27*BP28)</f>
        <v>0.58507335865664667</v>
      </c>
      <c r="BQ26" s="410"/>
      <c r="BR26" s="410"/>
      <c r="BS26" s="410">
        <f t="shared" ref="BS26" si="300">(5*BS25*(1000/12)*(BT8*12)^4)/(384*BS27*BS28)</f>
        <v>0.58507335865664667</v>
      </c>
      <c r="BT26" s="410"/>
      <c r="BU26" s="410"/>
      <c r="BV26" s="410">
        <f t="shared" ref="BV26" si="301">(5*BV25*(1000/12)*(BW8*12)^4)/(384*BV27*BV28)</f>
        <v>0.58507335865664667</v>
      </c>
      <c r="BW26" s="410"/>
      <c r="BX26" s="410"/>
      <c r="BY26" s="410">
        <f>(5*BY25*(1000/12)*(BZ8*12)^4)/(384*BY27*BY28)</f>
        <v>0.58507335865664667</v>
      </c>
      <c r="BZ26" s="410"/>
      <c r="CA26" s="410"/>
      <c r="CB26" s="410">
        <f t="shared" ref="CB26" si="302">(5*CB25*(1000/12)*(CC8*12)^4)/(384*CB27*CB28)</f>
        <v>0.58507335865664667</v>
      </c>
      <c r="CC26" s="410"/>
      <c r="CD26" s="410"/>
      <c r="CE26" s="410">
        <f>((5*CE25*1000/12)*((CF8*12)^4))/(384*CE27*CE28)</f>
        <v>0.83503453878860989</v>
      </c>
      <c r="CF26" s="410"/>
      <c r="CG26" s="410"/>
      <c r="CH26" s="410"/>
      <c r="CI26" s="410">
        <f>((5*CI25*1000/12)*((CJ8*12)^4))/(384*CI27*CI28)</f>
        <v>0.83503453878860989</v>
      </c>
      <c r="CJ26" s="410"/>
      <c r="CK26" s="410"/>
      <c r="CL26" s="410"/>
      <c r="CM26" s="410">
        <f>((5*CM25*1000/12)*((CN8*12)^4))/(384*CM27*CM28)</f>
        <v>0.83503453878860989</v>
      </c>
      <c r="CN26" s="410"/>
      <c r="CO26" s="410"/>
      <c r="CP26" s="410"/>
      <c r="CQ26" s="410">
        <f>((5*CQ25*1000/12)*((CR8*12)^4))/(384*CQ27*CQ28)</f>
        <v>0.83503453878860989</v>
      </c>
      <c r="CR26" s="410"/>
      <c r="CS26" s="410"/>
      <c r="CT26" s="410"/>
      <c r="CU26" s="410">
        <f>((5*CU25*1000/12)*((CV8*12)^4))/(384*CU27*CU28)</f>
        <v>0.83503453878860989</v>
      </c>
      <c r="CV26" s="410"/>
      <c r="CW26" s="410"/>
      <c r="CX26" s="410"/>
      <c r="CY26" s="410">
        <f>((5*CY25*1000/12)*((CZ8*12)^4))/(384*CY27*CY28)</f>
        <v>0.83503453878860989</v>
      </c>
      <c r="CZ26" s="410"/>
      <c r="DA26" s="410"/>
      <c r="DB26" s="410"/>
      <c r="DC26" s="410">
        <f>((5*DC25*1000/12)*((DD8*12)^4))/(384*DC27*DC28)</f>
        <v>0.83503453878860989</v>
      </c>
      <c r="DD26" s="410"/>
      <c r="DE26" s="410"/>
      <c r="DF26" s="410"/>
      <c r="DG26" s="410">
        <f>((5*DG25*1000/12)*((DH8*12)^4))/(384*DG27*DG28)</f>
        <v>0.83503453878860989</v>
      </c>
      <c r="DH26" s="410"/>
      <c r="DI26" s="410"/>
      <c r="DJ26" s="410"/>
      <c r="DK26" s="410">
        <f>((5*DK25*1000/12)*((DL8*12)^4))/(384*DK27*DK28)</f>
        <v>0.83503453878860989</v>
      </c>
      <c r="DL26" s="410"/>
      <c r="DM26" s="410"/>
      <c r="DN26" s="411"/>
      <c r="DO26" s="83"/>
      <c r="DP26" s="440">
        <f>((5*DP25*1000/12)*(DS8*12)^4)/(384*DP27*DP28)</f>
        <v>0.90486576354679804</v>
      </c>
      <c r="DQ26" s="441"/>
      <c r="DR26" s="441"/>
      <c r="DS26" s="441"/>
      <c r="DT26" s="441"/>
      <c r="DU26" s="83">
        <f t="shared" ref="DU26:DW26" si="303">(5*DU25*(1000/12)*(DU8*12)^4)/(384*DU27*DU28)</f>
        <v>1.0986135316388108</v>
      </c>
      <c r="DV26" s="83">
        <f t="shared" si="303"/>
        <v>0.83782002371054942</v>
      </c>
      <c r="DW26" s="83">
        <f t="shared" si="303"/>
        <v>2.0146856896551726</v>
      </c>
      <c r="DX26" s="83">
        <f t="shared" ref="DX26" si="304">(5*DX25*(1000/12)*(DX8*12)^4)/(384*DX27*DX28)</f>
        <v>2.0146856896551726</v>
      </c>
      <c r="DY26" s="83">
        <f t="shared" ref="DY26:DZ26" si="305">(5*DY25*(1000/12)*(DY8*12)^4)/(384*DY27*DY28)</f>
        <v>2.0146856896551726</v>
      </c>
      <c r="DZ26" s="83">
        <f t="shared" si="305"/>
        <v>1.4118349290060854</v>
      </c>
      <c r="EA26" s="12">
        <f t="shared" ref="EA26" si="306">(5*EA25*(1000/12)*(EA8*12)^4)/(384*EA27*EA28)</f>
        <v>0.98162269187986628</v>
      </c>
      <c r="EB26" s="83">
        <f t="shared" ref="EB26:ER26" si="307">(5*EB25*(1000/12)*(EB8*12)^4)/(384*EB27*EB28)</f>
        <v>0.97675728587319222</v>
      </c>
      <c r="EC26" s="83">
        <f t="shared" si="307"/>
        <v>0.97675728587319222</v>
      </c>
      <c r="ED26" s="83">
        <f t="shared" si="307"/>
        <v>0.7713512429831596</v>
      </c>
      <c r="EE26" s="83">
        <f t="shared" si="307"/>
        <v>0.97675728587319222</v>
      </c>
      <c r="EF26" s="83">
        <f t="shared" si="307"/>
        <v>0.97675728587319222</v>
      </c>
      <c r="EG26" s="83">
        <f t="shared" si="307"/>
        <v>0.97675728587319222</v>
      </c>
      <c r="EH26" s="83">
        <f t="shared" si="307"/>
        <v>0.97675728587319222</v>
      </c>
      <c r="EI26" s="83">
        <f t="shared" si="307"/>
        <v>0.97675728587319222</v>
      </c>
      <c r="EJ26" s="83">
        <f t="shared" si="307"/>
        <v>0.97675728587319222</v>
      </c>
      <c r="EK26" s="83">
        <f t="shared" si="307"/>
        <v>0.76007860040567954</v>
      </c>
      <c r="EL26" s="83">
        <f t="shared" si="307"/>
        <v>0.76007860040567954</v>
      </c>
      <c r="EM26" s="83">
        <f t="shared" si="307"/>
        <v>0.76007860040567954</v>
      </c>
      <c r="EN26" s="83">
        <f t="shared" si="307"/>
        <v>0.76007860040567954</v>
      </c>
      <c r="EO26" s="83">
        <f t="shared" si="307"/>
        <v>0.73623950771324853</v>
      </c>
      <c r="EP26" s="83">
        <f t="shared" si="307"/>
        <v>0.80810883620689644</v>
      </c>
      <c r="EQ26" s="83">
        <f t="shared" si="307"/>
        <v>0.80810883620689644</v>
      </c>
      <c r="ER26" s="83">
        <f t="shared" si="307"/>
        <v>0.80810883620689644</v>
      </c>
      <c r="ES26" s="410">
        <f>(5*ES25*(1000/12)*(ET8*12)^4)/(384*ES27*ES28)</f>
        <v>0.49258661257606501</v>
      </c>
      <c r="ET26" s="410"/>
      <c r="EU26" s="410"/>
      <c r="EV26" s="410">
        <f>(5*EV25*(1000/12)*(EX8*12)^4)/(384*EV27*EV28)</f>
        <v>0.87989471226681737</v>
      </c>
      <c r="EW26" s="410"/>
      <c r="EX26" s="410"/>
      <c r="EY26" s="410"/>
      <c r="EZ26" s="410"/>
      <c r="FA26" s="410">
        <f>(5*FA25*(1000/12)*(FC8*12)^4)/(384*FA27*FA28)</f>
        <v>0.94205087959299039</v>
      </c>
      <c r="FB26" s="410"/>
      <c r="FC26" s="410"/>
      <c r="FD26" s="410"/>
      <c r="FE26" s="410"/>
      <c r="FF26" s="410">
        <f>(5*FF25*(1000/12)*(FH8*12)^4)/(384*FF27*FF28)</f>
        <v>0.94205087959299039</v>
      </c>
      <c r="FG26" s="410"/>
      <c r="FH26" s="410"/>
      <c r="FI26" s="410"/>
      <c r="FJ26" s="410"/>
      <c r="FK26" s="410">
        <f>(5*FK25*(1000/12)*(FM8*12)^4)/(384*FK27*FK28)</f>
        <v>0.87989471226681737</v>
      </c>
      <c r="FL26" s="410"/>
      <c r="FM26" s="410"/>
      <c r="FN26" s="410"/>
      <c r="FO26" s="410"/>
      <c r="FP26" s="410">
        <f>(5*FP25*(1000/12)*(FQ8*12)^4)/(384*FP27*FP28)</f>
        <v>0.49258661257606501</v>
      </c>
      <c r="FQ26" s="410"/>
      <c r="FR26" s="410"/>
      <c r="FS26" s="83"/>
      <c r="FT26" s="410">
        <f>(5*FT25*(1000/12)*(FU8*12)^4)/(384*FT27*FT28)</f>
        <v>0.53688935356847289</v>
      </c>
      <c r="FU26" s="410"/>
      <c r="FV26" s="410"/>
      <c r="FW26" s="410">
        <f>(5*FW25*(1000/12)*(FX8*12)^4)/(384*FW27*FW28)</f>
        <v>0.53688935356847289</v>
      </c>
      <c r="FX26" s="410"/>
      <c r="FY26" s="410"/>
      <c r="FZ26" s="410">
        <f>(5*FZ25*(1000/12)*(GA8*12)^4)/(384*FZ27*FZ28)</f>
        <v>0.53688935356847289</v>
      </c>
      <c r="GA26" s="410"/>
      <c r="GB26" s="410"/>
      <c r="GC26" s="410">
        <f>(5*GC25*(1000/12)*(GD8*12)^4)/(384*GC27*GC28)</f>
        <v>0.53688935356847289</v>
      </c>
      <c r="GD26" s="410"/>
      <c r="GE26" s="410"/>
      <c r="GF26" s="410">
        <f>(5*GF25*(1000/12)*(GG8*12)^4)/(384*GF27*GF28)</f>
        <v>0.53688935356847289</v>
      </c>
      <c r="GG26" s="410"/>
      <c r="GH26" s="410"/>
      <c r="GI26" s="410">
        <f>(5*GI25*(1000/12)*(GJ8*12)^4)/(384*GI27*GI28)</f>
        <v>0.53688935356847289</v>
      </c>
      <c r="GJ26" s="410"/>
      <c r="GK26" s="410"/>
      <c r="GL26" s="410">
        <f>(5*GL25*(1000/12)*(GM8*12)^4)/(384*GL27*GL28)</f>
        <v>0.53688935356847289</v>
      </c>
      <c r="GM26" s="410"/>
      <c r="GN26" s="410"/>
      <c r="GO26" s="410">
        <f>(5*GO25*(1000/12)*(GP8*12)^4)/(384*GO27*GO28)</f>
        <v>0.53688935356847289</v>
      </c>
      <c r="GP26" s="410"/>
      <c r="GQ26" s="410"/>
      <c r="GR26" s="410">
        <f>(5*GR25*(1000/12)*(GS8*12)^4)/(384*GR27*GR28)</f>
        <v>0.53688935356847289</v>
      </c>
      <c r="GS26" s="410"/>
      <c r="GT26" s="410"/>
      <c r="GU26" s="410">
        <f>((5*GU25*1000/12)*((GV8*12)^4))/(384*GU27*GU28)</f>
        <v>1.4322484077249265</v>
      </c>
      <c r="GV26" s="410"/>
      <c r="GW26" s="410"/>
      <c r="GX26" s="410"/>
      <c r="GY26" s="410">
        <f>((5*GY25*1000/12)*((GZ8*12)^4))/(384*GY27*GY28)</f>
        <v>1.4322484077249265</v>
      </c>
      <c r="GZ26" s="410"/>
      <c r="HA26" s="410"/>
      <c r="HB26" s="410"/>
      <c r="HC26" s="410">
        <f>((5*HC25*1000/12)*((HD8*12)^4))/(384*HC27*HC28)</f>
        <v>1.4322484077249265</v>
      </c>
      <c r="HD26" s="410"/>
      <c r="HE26" s="410"/>
      <c r="HF26" s="410"/>
      <c r="HG26" s="410">
        <f>((5*HG25*1000/12)*((HH8*12)^4))/(384*HG27*HG28)</f>
        <v>1.4322484077249265</v>
      </c>
      <c r="HH26" s="410"/>
      <c r="HI26" s="410"/>
      <c r="HJ26" s="410"/>
      <c r="HK26" s="410">
        <f>((5*HK25*1000/12)*((HL8*12)^4))/(384*HK27*HK28)</f>
        <v>1.4322484077249265</v>
      </c>
      <c r="HL26" s="410"/>
      <c r="HM26" s="410"/>
      <c r="HN26" s="410"/>
      <c r="HO26" s="410">
        <f>((5*HO25*1000/12)*((HP8*12)^4))/(384*HO27*HO28)</f>
        <v>1.4322484077249265</v>
      </c>
      <c r="HP26" s="410"/>
      <c r="HQ26" s="410"/>
      <c r="HR26" s="410"/>
      <c r="HS26" s="410">
        <f>((5*HS25*1000/12)*((HT8*12)^4))/(384*HS27*HS28)</f>
        <v>1.4322484077249265</v>
      </c>
      <c r="HT26" s="410"/>
      <c r="HU26" s="410"/>
      <c r="HV26" s="410"/>
      <c r="HW26" s="410">
        <f>((5*HW25*1000/12)*((HX8*12)^4))/(384*HW27*HW28)</f>
        <v>1.4322484077249265</v>
      </c>
      <c r="HX26" s="410"/>
      <c r="HY26" s="410"/>
      <c r="HZ26" s="410"/>
      <c r="IA26" s="410">
        <f>((5*IA25*1000/12)*((IB8*12)^4))/(384*IA27*IA28)</f>
        <v>1.4322484077249265</v>
      </c>
      <c r="IB26" s="410"/>
      <c r="IC26" s="410"/>
      <c r="ID26" s="411"/>
      <c r="IE26" s="83"/>
      <c r="IF26" s="440">
        <f>((5*IF25*1000/12)*(II8*12)^4)/(384*IF27*IF28)</f>
        <v>0.90478007348784628</v>
      </c>
      <c r="IG26" s="441"/>
      <c r="IH26" s="441"/>
      <c r="II26" s="441"/>
      <c r="IJ26" s="441"/>
      <c r="IK26" s="246">
        <f t="shared" ref="IK26" si="308">(5*IK25*(1000/12)*(IK8*12)^4)/(384*IK27*IK28)</f>
        <v>0.40289099456368749</v>
      </c>
      <c r="IL26" s="246">
        <f t="shared" ref="IL26:IO26" si="309">(5*IL25*(1000/12)*(IL8*12)^4)/(384*IL27*IL28)</f>
        <v>0.40289099456368749</v>
      </c>
      <c r="IM26" s="246">
        <f t="shared" si="309"/>
        <v>0.40289099456368749</v>
      </c>
      <c r="IN26" s="246">
        <f t="shared" si="309"/>
        <v>0.40289099456368749</v>
      </c>
      <c r="IO26" s="394">
        <f t="shared" si="309"/>
        <v>0.40289099456368749</v>
      </c>
      <c r="IP26" s="12">
        <f t="shared" ref="IP26" si="310">(5*IP25*(1000/12)*(IP8*12)^4)/(384*IP27*IP28)</f>
        <v>0.98162269187986628</v>
      </c>
      <c r="IQ26" s="83">
        <f>(5*IQ25*(1000/12)*(IQ8*12)^4)/(384*IQ27*IQ28)</f>
        <v>1.0090644827586204</v>
      </c>
      <c r="IR26" s="83">
        <f>(5*IR25*(1000/12)*(IR8*12)^4)/(384*IR27*IR28)</f>
        <v>1.0090644827586204</v>
      </c>
      <c r="IS26" s="83">
        <f t="shared" ref="IS26" si="311">(5*IS25*(1000/12)*(IS8*12)^4)/(384*IS27*IS28)</f>
        <v>0.7713512429831596</v>
      </c>
      <c r="IT26" s="410">
        <f>(5*IT25*(1000/12)*(IU8*12)^4)/(384*IT27*IT28)</f>
        <v>0.49228645566502466</v>
      </c>
      <c r="IU26" s="410"/>
      <c r="IV26" s="410"/>
      <c r="IW26" s="410">
        <f>(5*IW25*(1000/12)*(IY8*12)^4)/(384*IW27*IW28)</f>
        <v>1.4438202451682729</v>
      </c>
      <c r="IX26" s="410"/>
      <c r="IY26" s="410"/>
      <c r="IZ26" s="410"/>
      <c r="JA26" s="410"/>
      <c r="JB26" s="410">
        <f>(5*JB25*(1000/12)*(JD8*12)^4)/(384*JB27*JB28)</f>
        <v>1.3752944487810979</v>
      </c>
      <c r="JC26" s="410"/>
      <c r="JD26" s="410"/>
      <c r="JE26" s="410"/>
      <c r="JF26" s="410"/>
      <c r="JG26" s="410">
        <f>(5*JG25*(1000/12)*(JI8*12)^4)/(384*JG27*JG28)</f>
        <v>1.3615828500350167</v>
      </c>
      <c r="JH26" s="410"/>
      <c r="JI26" s="410"/>
      <c r="JJ26" s="410"/>
      <c r="JK26" s="410"/>
      <c r="JL26" s="410">
        <f>(5*JL25*(1000/12)*(JN8*12)^4)/(384*JL27*JL28)</f>
        <v>1.4309768480895193</v>
      </c>
      <c r="JM26" s="410"/>
      <c r="JN26" s="410"/>
      <c r="JO26" s="410"/>
      <c r="JP26" s="410"/>
      <c r="JQ26" s="410">
        <f>(5*JQ25*(1000/12)*(JR8*12)^4)/(384*JQ27*JQ28)</f>
        <v>0.48937808128078819</v>
      </c>
      <c r="JR26" s="410"/>
      <c r="JS26" s="411"/>
      <c r="JT26" s="12"/>
      <c r="JU26" s="111">
        <f>(5*JU25*(1000/12)*(JU8*12)^4)/(384*JU27*JU28)</f>
        <v>2.8123658866995078</v>
      </c>
      <c r="JV26" s="107">
        <f>(5*JV25*(1000/12)*(JV8*12)^4)/(384*JV27*JV28)</f>
        <v>2.8123658866995078</v>
      </c>
      <c r="JW26" s="108">
        <f>(5*JW25*(1000/12)*(JW8*12)^4)/(384*JW27*JW28)</f>
        <v>2.8123658866995078</v>
      </c>
    </row>
    <row r="27" spans="1:288">
      <c r="A27" s="159" t="s">
        <v>270</v>
      </c>
      <c r="B27" s="99">
        <v>29000000</v>
      </c>
      <c r="C27" s="78">
        <v>29000000</v>
      </c>
      <c r="D27" s="78">
        <v>29000000</v>
      </c>
      <c r="E27" s="78">
        <v>29000000</v>
      </c>
      <c r="F27" s="78">
        <v>29000000</v>
      </c>
      <c r="G27" s="78">
        <v>29000000</v>
      </c>
      <c r="H27" s="78">
        <v>29000000</v>
      </c>
      <c r="I27" s="78">
        <v>29000000</v>
      </c>
      <c r="J27" s="101">
        <v>29000000</v>
      </c>
      <c r="K27" s="27">
        <v>29000000</v>
      </c>
      <c r="L27" s="27">
        <v>29000000</v>
      </c>
      <c r="M27" s="65">
        <v>29000000</v>
      </c>
      <c r="N27" s="83">
        <v>29000000</v>
      </c>
      <c r="O27" s="83">
        <v>29000000</v>
      </c>
      <c r="P27" s="83">
        <v>29000000</v>
      </c>
      <c r="Q27" s="83">
        <v>29000000</v>
      </c>
      <c r="R27" s="83">
        <v>29000000</v>
      </c>
      <c r="S27" s="83">
        <v>29000000</v>
      </c>
      <c r="T27" s="27">
        <v>29000000</v>
      </c>
      <c r="U27" s="27">
        <v>29000000</v>
      </c>
      <c r="V27" s="27">
        <v>29000000</v>
      </c>
      <c r="W27" s="27">
        <v>29000000</v>
      </c>
      <c r="X27" s="27">
        <v>29000000</v>
      </c>
      <c r="Y27" s="27">
        <v>29000000</v>
      </c>
      <c r="Z27" s="27">
        <v>29000000</v>
      </c>
      <c r="AA27" s="27">
        <v>29000000</v>
      </c>
      <c r="AB27" s="27">
        <v>29000000</v>
      </c>
      <c r="AC27" s="27">
        <v>29000000</v>
      </c>
      <c r="AD27" s="65">
        <v>29000000</v>
      </c>
      <c r="AE27" s="65">
        <v>29000000</v>
      </c>
      <c r="AF27" s="65">
        <v>29000000</v>
      </c>
      <c r="AG27" s="65">
        <v>29000000</v>
      </c>
      <c r="AH27" s="66">
        <v>29000000</v>
      </c>
      <c r="AI27" s="27"/>
      <c r="AJ27" s="99">
        <v>29000000</v>
      </c>
      <c r="AK27" s="78">
        <v>29000000</v>
      </c>
      <c r="AL27" s="78">
        <v>29000000</v>
      </c>
      <c r="AM27" s="91">
        <v>29000000</v>
      </c>
      <c r="AN27" s="91">
        <v>29000000</v>
      </c>
      <c r="AO27" s="91">
        <v>29000000</v>
      </c>
      <c r="AP27" s="91">
        <v>29000000</v>
      </c>
      <c r="AQ27" s="91">
        <v>29000000</v>
      </c>
      <c r="AR27" s="91">
        <v>29000000</v>
      </c>
      <c r="AS27" s="91">
        <v>29000000</v>
      </c>
      <c r="AT27" s="91">
        <v>29000000</v>
      </c>
      <c r="AU27" s="91">
        <v>29000000</v>
      </c>
      <c r="AV27" s="91">
        <v>29000000</v>
      </c>
      <c r="AW27" s="91">
        <v>29000000</v>
      </c>
      <c r="AX27" s="91">
        <v>29000000</v>
      </c>
      <c r="AY27" s="91">
        <v>29000000</v>
      </c>
      <c r="AZ27" s="91">
        <v>29000000</v>
      </c>
      <c r="BA27" s="91">
        <v>29000000</v>
      </c>
      <c r="BB27" s="91">
        <v>29000000</v>
      </c>
      <c r="BC27" s="91">
        <v>29000000</v>
      </c>
      <c r="BD27" s="417">
        <v>29000000</v>
      </c>
      <c r="BE27" s="417"/>
      <c r="BF27" s="417"/>
      <c r="BG27" s="417">
        <v>29000000</v>
      </c>
      <c r="BH27" s="417"/>
      <c r="BI27" s="417"/>
      <c r="BJ27" s="417">
        <v>29000000</v>
      </c>
      <c r="BK27" s="417"/>
      <c r="BL27" s="417"/>
      <c r="BM27" s="417">
        <v>29000000</v>
      </c>
      <c r="BN27" s="417"/>
      <c r="BO27" s="417"/>
      <c r="BP27" s="417">
        <v>29000000</v>
      </c>
      <c r="BQ27" s="417"/>
      <c r="BR27" s="417"/>
      <c r="BS27" s="417">
        <v>29000000</v>
      </c>
      <c r="BT27" s="417"/>
      <c r="BU27" s="417"/>
      <c r="BV27" s="417">
        <v>29000000</v>
      </c>
      <c r="BW27" s="417"/>
      <c r="BX27" s="417"/>
      <c r="BY27" s="417">
        <v>29000000</v>
      </c>
      <c r="BZ27" s="417"/>
      <c r="CA27" s="417"/>
      <c r="CB27" s="417">
        <v>29000000</v>
      </c>
      <c r="CC27" s="417"/>
      <c r="CD27" s="417"/>
      <c r="CE27" s="417">
        <v>29000000</v>
      </c>
      <c r="CF27" s="417"/>
      <c r="CG27" s="417"/>
      <c r="CH27" s="417"/>
      <c r="CI27" s="417">
        <v>29000000</v>
      </c>
      <c r="CJ27" s="417"/>
      <c r="CK27" s="417"/>
      <c r="CL27" s="417"/>
      <c r="CM27" s="417">
        <v>29000000</v>
      </c>
      <c r="CN27" s="417"/>
      <c r="CO27" s="417"/>
      <c r="CP27" s="417"/>
      <c r="CQ27" s="417">
        <v>29000000</v>
      </c>
      <c r="CR27" s="417"/>
      <c r="CS27" s="417"/>
      <c r="CT27" s="417"/>
      <c r="CU27" s="417">
        <v>29000000</v>
      </c>
      <c r="CV27" s="417"/>
      <c r="CW27" s="417"/>
      <c r="CX27" s="417"/>
      <c r="CY27" s="417">
        <v>29000000</v>
      </c>
      <c r="CZ27" s="417"/>
      <c r="DA27" s="417"/>
      <c r="DB27" s="417"/>
      <c r="DC27" s="417">
        <v>29000000</v>
      </c>
      <c r="DD27" s="417"/>
      <c r="DE27" s="417"/>
      <c r="DF27" s="417"/>
      <c r="DG27" s="417">
        <v>29000000</v>
      </c>
      <c r="DH27" s="417"/>
      <c r="DI27" s="417"/>
      <c r="DJ27" s="417"/>
      <c r="DK27" s="417">
        <v>29000000</v>
      </c>
      <c r="DL27" s="417"/>
      <c r="DM27" s="417"/>
      <c r="DN27" s="426"/>
      <c r="DO27" s="91"/>
      <c r="DP27" s="444">
        <v>29000000</v>
      </c>
      <c r="DQ27" s="445"/>
      <c r="DR27" s="445"/>
      <c r="DS27" s="445"/>
      <c r="DT27" s="445"/>
      <c r="DU27" s="91">
        <v>29000000</v>
      </c>
      <c r="DV27" s="91">
        <v>29000000</v>
      </c>
      <c r="DW27" s="91">
        <v>29000000</v>
      </c>
      <c r="DX27" s="91">
        <v>29000000</v>
      </c>
      <c r="DY27" s="91">
        <v>29000000</v>
      </c>
      <c r="DZ27" s="91">
        <v>29000000</v>
      </c>
      <c r="EA27" s="78">
        <v>29000000</v>
      </c>
      <c r="EB27" s="91">
        <v>29000000</v>
      </c>
      <c r="EC27" s="91">
        <v>29000000</v>
      </c>
      <c r="ED27" s="91">
        <v>29000000</v>
      </c>
      <c r="EE27" s="91">
        <v>29000000</v>
      </c>
      <c r="EF27" s="91">
        <v>29000000</v>
      </c>
      <c r="EG27" s="91">
        <v>29000000</v>
      </c>
      <c r="EH27" s="91">
        <v>29000000</v>
      </c>
      <c r="EI27" s="91">
        <v>29000000</v>
      </c>
      <c r="EJ27" s="91">
        <v>29000000</v>
      </c>
      <c r="EK27" s="91">
        <v>29000000</v>
      </c>
      <c r="EL27" s="91">
        <v>29000000</v>
      </c>
      <c r="EM27" s="91">
        <v>29000000</v>
      </c>
      <c r="EN27" s="91">
        <v>29000000</v>
      </c>
      <c r="EO27" s="91">
        <v>29000000</v>
      </c>
      <c r="EP27" s="91">
        <v>29000000</v>
      </c>
      <c r="EQ27" s="91">
        <v>29000000</v>
      </c>
      <c r="ER27" s="91">
        <v>29000000</v>
      </c>
      <c r="ES27" s="417">
        <v>29000000</v>
      </c>
      <c r="ET27" s="417"/>
      <c r="EU27" s="417"/>
      <c r="EV27" s="417">
        <v>29000000</v>
      </c>
      <c r="EW27" s="417"/>
      <c r="EX27" s="417"/>
      <c r="EY27" s="417"/>
      <c r="EZ27" s="417"/>
      <c r="FA27" s="417">
        <v>29000000</v>
      </c>
      <c r="FB27" s="417"/>
      <c r="FC27" s="417"/>
      <c r="FD27" s="417"/>
      <c r="FE27" s="417"/>
      <c r="FF27" s="417">
        <v>29000000</v>
      </c>
      <c r="FG27" s="417"/>
      <c r="FH27" s="417"/>
      <c r="FI27" s="417"/>
      <c r="FJ27" s="417"/>
      <c r="FK27" s="417">
        <v>29000000</v>
      </c>
      <c r="FL27" s="417"/>
      <c r="FM27" s="417"/>
      <c r="FN27" s="417"/>
      <c r="FO27" s="417"/>
      <c r="FP27" s="417">
        <v>29000000</v>
      </c>
      <c r="FQ27" s="417"/>
      <c r="FR27" s="417"/>
      <c r="FS27" s="91"/>
      <c r="FT27" s="417">
        <v>29000000</v>
      </c>
      <c r="FU27" s="417"/>
      <c r="FV27" s="417"/>
      <c r="FW27" s="417">
        <v>29000000</v>
      </c>
      <c r="FX27" s="417"/>
      <c r="FY27" s="417"/>
      <c r="FZ27" s="417">
        <v>29000000</v>
      </c>
      <c r="GA27" s="417"/>
      <c r="GB27" s="417"/>
      <c r="GC27" s="417">
        <v>29000000</v>
      </c>
      <c r="GD27" s="417"/>
      <c r="GE27" s="417"/>
      <c r="GF27" s="417">
        <v>29000000</v>
      </c>
      <c r="GG27" s="417"/>
      <c r="GH27" s="417"/>
      <c r="GI27" s="417">
        <v>29000000</v>
      </c>
      <c r="GJ27" s="417"/>
      <c r="GK27" s="417"/>
      <c r="GL27" s="417">
        <v>29000000</v>
      </c>
      <c r="GM27" s="417"/>
      <c r="GN27" s="417"/>
      <c r="GO27" s="417">
        <v>29000000</v>
      </c>
      <c r="GP27" s="417"/>
      <c r="GQ27" s="417"/>
      <c r="GR27" s="417">
        <v>29000000</v>
      </c>
      <c r="GS27" s="417"/>
      <c r="GT27" s="417"/>
      <c r="GU27" s="417">
        <v>29000000</v>
      </c>
      <c r="GV27" s="417"/>
      <c r="GW27" s="417"/>
      <c r="GX27" s="417"/>
      <c r="GY27" s="417">
        <v>29000000</v>
      </c>
      <c r="GZ27" s="417"/>
      <c r="HA27" s="417"/>
      <c r="HB27" s="417"/>
      <c r="HC27" s="417">
        <v>29000000</v>
      </c>
      <c r="HD27" s="417"/>
      <c r="HE27" s="417"/>
      <c r="HF27" s="417"/>
      <c r="HG27" s="417">
        <v>29000000</v>
      </c>
      <c r="HH27" s="417"/>
      <c r="HI27" s="417"/>
      <c r="HJ27" s="417"/>
      <c r="HK27" s="417">
        <v>29000000</v>
      </c>
      <c r="HL27" s="417"/>
      <c r="HM27" s="417"/>
      <c r="HN27" s="417"/>
      <c r="HO27" s="417">
        <v>29000000</v>
      </c>
      <c r="HP27" s="417"/>
      <c r="HQ27" s="417"/>
      <c r="HR27" s="417"/>
      <c r="HS27" s="417">
        <v>29000000</v>
      </c>
      <c r="HT27" s="417"/>
      <c r="HU27" s="417"/>
      <c r="HV27" s="417"/>
      <c r="HW27" s="417">
        <v>29000000</v>
      </c>
      <c r="HX27" s="417"/>
      <c r="HY27" s="417"/>
      <c r="HZ27" s="417"/>
      <c r="IA27" s="417">
        <v>29000000</v>
      </c>
      <c r="IB27" s="417"/>
      <c r="IC27" s="417"/>
      <c r="ID27" s="426"/>
      <c r="IE27" s="91"/>
      <c r="IF27" s="444">
        <v>29000000</v>
      </c>
      <c r="IG27" s="445"/>
      <c r="IH27" s="445"/>
      <c r="II27" s="445"/>
      <c r="IJ27" s="445"/>
      <c r="IK27" s="248">
        <v>29000000</v>
      </c>
      <c r="IL27" s="248">
        <v>29000000</v>
      </c>
      <c r="IM27" s="248">
        <v>29000000</v>
      </c>
      <c r="IN27" s="248">
        <v>29000000</v>
      </c>
      <c r="IO27" s="395">
        <v>29000000</v>
      </c>
      <c r="IP27" s="78">
        <v>29000000</v>
      </c>
      <c r="IQ27" s="91">
        <v>29000000</v>
      </c>
      <c r="IR27" s="91">
        <v>29000000</v>
      </c>
      <c r="IS27" s="91">
        <v>29000000</v>
      </c>
      <c r="IT27" s="410">
        <v>29000000</v>
      </c>
      <c r="IU27" s="410"/>
      <c r="IV27" s="410"/>
      <c r="IW27" s="410">
        <v>29000000</v>
      </c>
      <c r="IX27" s="410"/>
      <c r="IY27" s="410"/>
      <c r="IZ27" s="410"/>
      <c r="JA27" s="410"/>
      <c r="JB27" s="410">
        <v>29000000</v>
      </c>
      <c r="JC27" s="410"/>
      <c r="JD27" s="410"/>
      <c r="JE27" s="410"/>
      <c r="JF27" s="410"/>
      <c r="JG27" s="410">
        <v>29000000</v>
      </c>
      <c r="JH27" s="410"/>
      <c r="JI27" s="410"/>
      <c r="JJ27" s="410"/>
      <c r="JK27" s="410"/>
      <c r="JL27" s="410">
        <v>29000000</v>
      </c>
      <c r="JM27" s="410"/>
      <c r="JN27" s="410"/>
      <c r="JO27" s="410"/>
      <c r="JP27" s="410"/>
      <c r="JQ27" s="410">
        <v>29000000</v>
      </c>
      <c r="JR27" s="410"/>
      <c r="JS27" s="411"/>
      <c r="JT27" s="78"/>
      <c r="JU27" s="118">
        <v>29000000</v>
      </c>
      <c r="JV27" s="109">
        <v>29000000</v>
      </c>
      <c r="JW27" s="110">
        <v>29000000</v>
      </c>
    </row>
    <row r="28" spans="1:288">
      <c r="A28" s="159" t="s">
        <v>271</v>
      </c>
      <c r="B28" s="35">
        <v>1550</v>
      </c>
      <c r="C28" s="12">
        <v>1550</v>
      </c>
      <c r="D28" s="12">
        <v>1550</v>
      </c>
      <c r="E28" s="12">
        <v>1550</v>
      </c>
      <c r="F28" s="12">
        <v>1550</v>
      </c>
      <c r="G28" s="12">
        <v>1550</v>
      </c>
      <c r="H28" s="12">
        <v>1550</v>
      </c>
      <c r="I28" s="12">
        <v>1550</v>
      </c>
      <c r="J28" s="100">
        <v>1550</v>
      </c>
      <c r="K28" s="13">
        <v>3100</v>
      </c>
      <c r="L28" s="13">
        <v>3100</v>
      </c>
      <c r="M28" s="57">
        <v>301</v>
      </c>
      <c r="N28" s="83">
        <v>3100</v>
      </c>
      <c r="O28" s="83">
        <v>3100</v>
      </c>
      <c r="P28" s="83">
        <v>3100</v>
      </c>
      <c r="Q28" s="83">
        <v>3100</v>
      </c>
      <c r="R28" s="83">
        <v>3100</v>
      </c>
      <c r="S28" s="83">
        <v>3100</v>
      </c>
      <c r="T28" s="13">
        <v>612</v>
      </c>
      <c r="U28" s="13">
        <v>612</v>
      </c>
      <c r="V28" s="13">
        <v>612</v>
      </c>
      <c r="W28" s="13">
        <v>612</v>
      </c>
      <c r="X28" s="13">
        <v>1140</v>
      </c>
      <c r="Y28" s="13">
        <v>1140</v>
      </c>
      <c r="Z28" s="13">
        <v>1140</v>
      </c>
      <c r="AA28" s="13">
        <v>510</v>
      </c>
      <c r="AB28" s="13">
        <v>1140</v>
      </c>
      <c r="AC28" s="13">
        <v>1550</v>
      </c>
      <c r="AD28" s="57">
        <v>1550</v>
      </c>
      <c r="AE28" s="57">
        <v>1550</v>
      </c>
      <c r="AF28" s="57">
        <v>1550</v>
      </c>
      <c r="AG28" s="57">
        <v>1550</v>
      </c>
      <c r="AH28" s="62">
        <v>1550</v>
      </c>
      <c r="AI28" s="13"/>
      <c r="AJ28" s="35">
        <v>1550</v>
      </c>
      <c r="AK28" s="12">
        <v>1550</v>
      </c>
      <c r="AL28" s="12">
        <v>1550</v>
      </c>
      <c r="AM28" s="83">
        <v>3100</v>
      </c>
      <c r="AN28" s="83">
        <v>1830</v>
      </c>
      <c r="AO28" s="83">
        <v>301</v>
      </c>
      <c r="AP28" s="83">
        <v>3100</v>
      </c>
      <c r="AQ28" s="83">
        <v>3100</v>
      </c>
      <c r="AR28" s="83">
        <v>3100</v>
      </c>
      <c r="AS28" s="83">
        <v>3100</v>
      </c>
      <c r="AT28" s="83">
        <v>3100</v>
      </c>
      <c r="AU28" s="83">
        <v>3100</v>
      </c>
      <c r="AV28" s="83">
        <v>612</v>
      </c>
      <c r="AW28" s="83">
        <v>612</v>
      </c>
      <c r="AX28" s="83">
        <v>612</v>
      </c>
      <c r="AY28" s="83">
        <v>612</v>
      </c>
      <c r="AZ28" s="83">
        <v>1140</v>
      </c>
      <c r="BA28" s="83">
        <v>1140</v>
      </c>
      <c r="BB28" s="83">
        <v>1140</v>
      </c>
      <c r="BC28" s="83">
        <v>1140</v>
      </c>
      <c r="BD28" s="410">
        <v>959</v>
      </c>
      <c r="BE28" s="410"/>
      <c r="BF28" s="410"/>
      <c r="BG28" s="410">
        <v>959</v>
      </c>
      <c r="BH28" s="410"/>
      <c r="BI28" s="410"/>
      <c r="BJ28" s="410">
        <v>959</v>
      </c>
      <c r="BK28" s="410"/>
      <c r="BL28" s="410"/>
      <c r="BM28" s="410">
        <v>959</v>
      </c>
      <c r="BN28" s="410"/>
      <c r="BO28" s="410"/>
      <c r="BP28" s="410">
        <v>959</v>
      </c>
      <c r="BQ28" s="410"/>
      <c r="BR28" s="410"/>
      <c r="BS28" s="410">
        <v>959</v>
      </c>
      <c r="BT28" s="410"/>
      <c r="BU28" s="410"/>
      <c r="BV28" s="410">
        <v>959</v>
      </c>
      <c r="BW28" s="410"/>
      <c r="BX28" s="410"/>
      <c r="BY28" s="410">
        <v>959</v>
      </c>
      <c r="BZ28" s="410"/>
      <c r="CA28" s="410"/>
      <c r="CB28" s="410">
        <v>959</v>
      </c>
      <c r="CC28" s="410"/>
      <c r="CD28" s="410"/>
      <c r="CE28" s="410">
        <v>1550</v>
      </c>
      <c r="CF28" s="410"/>
      <c r="CG28" s="410"/>
      <c r="CH28" s="410"/>
      <c r="CI28" s="410">
        <v>1550</v>
      </c>
      <c r="CJ28" s="410"/>
      <c r="CK28" s="410"/>
      <c r="CL28" s="410"/>
      <c r="CM28" s="410">
        <v>1550</v>
      </c>
      <c r="CN28" s="410"/>
      <c r="CO28" s="410"/>
      <c r="CP28" s="410"/>
      <c r="CQ28" s="410">
        <v>1550</v>
      </c>
      <c r="CR28" s="410"/>
      <c r="CS28" s="410"/>
      <c r="CT28" s="410"/>
      <c r="CU28" s="410">
        <v>1550</v>
      </c>
      <c r="CV28" s="410"/>
      <c r="CW28" s="410"/>
      <c r="CX28" s="410"/>
      <c r="CY28" s="410">
        <v>1550</v>
      </c>
      <c r="CZ28" s="410"/>
      <c r="DA28" s="410"/>
      <c r="DB28" s="410"/>
      <c r="DC28" s="410">
        <v>1550</v>
      </c>
      <c r="DD28" s="410"/>
      <c r="DE28" s="410"/>
      <c r="DF28" s="410"/>
      <c r="DG28" s="410">
        <v>1550</v>
      </c>
      <c r="DH28" s="410"/>
      <c r="DI28" s="410"/>
      <c r="DJ28" s="410"/>
      <c r="DK28" s="410">
        <v>1550</v>
      </c>
      <c r="DL28" s="410"/>
      <c r="DM28" s="410"/>
      <c r="DN28" s="411"/>
      <c r="DO28" s="83"/>
      <c r="DP28" s="440">
        <v>2100</v>
      </c>
      <c r="DQ28" s="441"/>
      <c r="DR28" s="441"/>
      <c r="DS28" s="441"/>
      <c r="DT28" s="441"/>
      <c r="DU28" s="83">
        <v>245</v>
      </c>
      <c r="DV28" s="83">
        <v>118</v>
      </c>
      <c r="DW28" s="83">
        <v>1350</v>
      </c>
      <c r="DX28" s="83">
        <v>1350</v>
      </c>
      <c r="DY28" s="83">
        <v>1350</v>
      </c>
      <c r="DZ28" s="83">
        <v>340</v>
      </c>
      <c r="EA28" s="12">
        <v>1550</v>
      </c>
      <c r="EB28" s="83">
        <v>3100</v>
      </c>
      <c r="EC28" s="83">
        <v>3100</v>
      </c>
      <c r="ED28" s="83">
        <v>301</v>
      </c>
      <c r="EE28" s="83">
        <v>3100</v>
      </c>
      <c r="EF28" s="83">
        <v>3100</v>
      </c>
      <c r="EG28" s="83">
        <v>3100</v>
      </c>
      <c r="EH28" s="83">
        <v>3100</v>
      </c>
      <c r="EI28" s="83">
        <v>3100</v>
      </c>
      <c r="EJ28" s="83">
        <v>3100</v>
      </c>
      <c r="EK28" s="83">
        <v>612</v>
      </c>
      <c r="EL28" s="83">
        <v>612</v>
      </c>
      <c r="EM28" s="83">
        <v>612</v>
      </c>
      <c r="EN28" s="83">
        <v>612</v>
      </c>
      <c r="EO28" s="83">
        <v>1140</v>
      </c>
      <c r="EP28" s="83">
        <v>1140</v>
      </c>
      <c r="EQ28" s="83">
        <v>1140</v>
      </c>
      <c r="ER28" s="83">
        <v>1140</v>
      </c>
      <c r="ES28" s="410">
        <v>510</v>
      </c>
      <c r="ET28" s="410"/>
      <c r="EU28" s="410"/>
      <c r="EV28" s="410">
        <v>1830</v>
      </c>
      <c r="EW28" s="410"/>
      <c r="EX28" s="410"/>
      <c r="EY28" s="410"/>
      <c r="EZ28" s="410"/>
      <c r="FA28" s="410">
        <v>1830</v>
      </c>
      <c r="FB28" s="410"/>
      <c r="FC28" s="410"/>
      <c r="FD28" s="410"/>
      <c r="FE28" s="410"/>
      <c r="FF28" s="410">
        <v>1830</v>
      </c>
      <c r="FG28" s="410"/>
      <c r="FH28" s="410"/>
      <c r="FI28" s="410"/>
      <c r="FJ28" s="410"/>
      <c r="FK28" s="410">
        <v>1830</v>
      </c>
      <c r="FL28" s="410"/>
      <c r="FM28" s="410"/>
      <c r="FN28" s="410"/>
      <c r="FO28" s="410"/>
      <c r="FP28" s="410">
        <v>510</v>
      </c>
      <c r="FQ28" s="410"/>
      <c r="FR28" s="410"/>
      <c r="FS28" s="83"/>
      <c r="FT28" s="410">
        <v>2100</v>
      </c>
      <c r="FU28" s="410"/>
      <c r="FV28" s="410"/>
      <c r="FW28" s="410">
        <v>2100</v>
      </c>
      <c r="FX28" s="410"/>
      <c r="FY28" s="410"/>
      <c r="FZ28" s="410">
        <v>2100</v>
      </c>
      <c r="GA28" s="410"/>
      <c r="GB28" s="410"/>
      <c r="GC28" s="410">
        <v>2100</v>
      </c>
      <c r="GD28" s="410"/>
      <c r="GE28" s="410"/>
      <c r="GF28" s="410">
        <v>2100</v>
      </c>
      <c r="GG28" s="410"/>
      <c r="GH28" s="410"/>
      <c r="GI28" s="410">
        <v>2100</v>
      </c>
      <c r="GJ28" s="410"/>
      <c r="GK28" s="410"/>
      <c r="GL28" s="410">
        <v>2100</v>
      </c>
      <c r="GM28" s="410"/>
      <c r="GN28" s="410"/>
      <c r="GO28" s="410">
        <v>2100</v>
      </c>
      <c r="GP28" s="410"/>
      <c r="GQ28" s="410"/>
      <c r="GR28" s="410">
        <v>2100</v>
      </c>
      <c r="GS28" s="410"/>
      <c r="GT28" s="410"/>
      <c r="GU28" s="410">
        <v>1480</v>
      </c>
      <c r="GV28" s="410"/>
      <c r="GW28" s="410"/>
      <c r="GX28" s="410"/>
      <c r="GY28" s="410">
        <v>1480</v>
      </c>
      <c r="GZ28" s="410"/>
      <c r="HA28" s="410"/>
      <c r="HB28" s="410"/>
      <c r="HC28" s="410">
        <v>1480</v>
      </c>
      <c r="HD28" s="410"/>
      <c r="HE28" s="410"/>
      <c r="HF28" s="410"/>
      <c r="HG28" s="410">
        <v>1480</v>
      </c>
      <c r="HH28" s="410"/>
      <c r="HI28" s="410"/>
      <c r="HJ28" s="410"/>
      <c r="HK28" s="410">
        <v>1480</v>
      </c>
      <c r="HL28" s="410"/>
      <c r="HM28" s="410"/>
      <c r="HN28" s="410"/>
      <c r="HO28" s="410">
        <v>1480</v>
      </c>
      <c r="HP28" s="410"/>
      <c r="HQ28" s="410"/>
      <c r="HR28" s="410"/>
      <c r="HS28" s="410">
        <v>1480</v>
      </c>
      <c r="HT28" s="410"/>
      <c r="HU28" s="410"/>
      <c r="HV28" s="410"/>
      <c r="HW28" s="410">
        <v>1480</v>
      </c>
      <c r="HX28" s="410"/>
      <c r="HY28" s="410"/>
      <c r="HZ28" s="410"/>
      <c r="IA28" s="410">
        <v>1480</v>
      </c>
      <c r="IB28" s="410"/>
      <c r="IC28" s="410"/>
      <c r="ID28" s="411"/>
      <c r="IE28" s="83"/>
      <c r="IF28" s="440">
        <v>1830</v>
      </c>
      <c r="IG28" s="441"/>
      <c r="IH28" s="441"/>
      <c r="II28" s="441"/>
      <c r="IJ28" s="441"/>
      <c r="IK28" s="246">
        <v>245</v>
      </c>
      <c r="IL28" s="246">
        <v>245</v>
      </c>
      <c r="IM28" s="246">
        <v>245</v>
      </c>
      <c r="IN28" s="246">
        <v>245</v>
      </c>
      <c r="IO28" s="394">
        <v>245</v>
      </c>
      <c r="IP28" s="12">
        <v>1550</v>
      </c>
      <c r="IQ28" s="83">
        <v>3000</v>
      </c>
      <c r="IR28" s="83">
        <v>3000</v>
      </c>
      <c r="IS28" s="83">
        <v>301</v>
      </c>
      <c r="IT28" s="410">
        <v>2100</v>
      </c>
      <c r="IU28" s="410"/>
      <c r="IV28" s="410"/>
      <c r="IW28" s="410">
        <v>4580</v>
      </c>
      <c r="IX28" s="410"/>
      <c r="IY28" s="410"/>
      <c r="IZ28" s="410"/>
      <c r="JA28" s="410"/>
      <c r="JB28" s="410">
        <v>5170</v>
      </c>
      <c r="JC28" s="410"/>
      <c r="JD28" s="410"/>
      <c r="JE28" s="410"/>
      <c r="JF28" s="410"/>
      <c r="JG28" s="410">
        <v>5170</v>
      </c>
      <c r="JH28" s="410"/>
      <c r="JI28" s="410"/>
      <c r="JJ28" s="410"/>
      <c r="JK28" s="410"/>
      <c r="JL28" s="410">
        <v>4580</v>
      </c>
      <c r="JM28" s="410"/>
      <c r="JN28" s="410"/>
      <c r="JO28" s="410"/>
      <c r="JP28" s="410"/>
      <c r="JQ28" s="410">
        <v>2100</v>
      </c>
      <c r="JR28" s="410"/>
      <c r="JS28" s="411"/>
      <c r="JT28" s="12"/>
      <c r="JU28" s="111">
        <v>2100</v>
      </c>
      <c r="JV28" s="107">
        <v>2100</v>
      </c>
      <c r="JW28" s="108">
        <v>2100</v>
      </c>
    </row>
    <row r="29" spans="1:288">
      <c r="A29" s="159" t="s">
        <v>509</v>
      </c>
      <c r="B29" s="35">
        <f>B26/B24*B28</f>
        <v>1521.5151724137927</v>
      </c>
      <c r="C29" s="12">
        <f t="shared" ref="C29:I29" si="312">C26/C24*C28</f>
        <v>1521.5151724137927</v>
      </c>
      <c r="D29" s="12">
        <f t="shared" si="312"/>
        <v>1521.5151724137927</v>
      </c>
      <c r="E29" s="12">
        <f>E26/E24*E28</f>
        <v>1521.5151724137927</v>
      </c>
      <c r="F29" s="12">
        <f t="shared" si="312"/>
        <v>1521.5151724137927</v>
      </c>
      <c r="G29" s="12">
        <f t="shared" si="312"/>
        <v>1521.5151724137927</v>
      </c>
      <c r="H29" s="12">
        <f t="shared" si="312"/>
        <v>1521.5151724137927</v>
      </c>
      <c r="I29" s="12">
        <f t="shared" si="312"/>
        <v>1521.5151724137927</v>
      </c>
      <c r="J29" s="100">
        <f>J26/J24*J28</f>
        <v>1521.5151724137927</v>
      </c>
      <c r="K29" s="13">
        <f>K26/K24*K28</f>
        <v>3027.9475862068957</v>
      </c>
      <c r="L29" s="13">
        <f t="shared" ref="L29:Q29" si="313">L26/L24*L28</f>
        <v>3027.9475862068957</v>
      </c>
      <c r="M29" s="57">
        <f t="shared" ref="M29" si="314">M26/M24*M28</f>
        <v>278.61206896551721</v>
      </c>
      <c r="N29" s="83">
        <f t="shared" si="313"/>
        <v>3027.9475862068957</v>
      </c>
      <c r="O29" s="83">
        <f t="shared" si="313"/>
        <v>3027.9475862068957</v>
      </c>
      <c r="P29" s="83">
        <f t="shared" si="313"/>
        <v>3027.9475862068957</v>
      </c>
      <c r="Q29" s="83">
        <f t="shared" si="313"/>
        <v>3027.9475862068957</v>
      </c>
      <c r="R29" s="83">
        <f>R26/R24*R28</f>
        <v>3027.9475862068957</v>
      </c>
      <c r="S29" s="83">
        <f>S26/S24*S28</f>
        <v>3027.9475862068957</v>
      </c>
      <c r="T29" s="13">
        <f>T26/T24*T28</f>
        <v>558.20172413793102</v>
      </c>
      <c r="U29" s="13">
        <f t="shared" ref="U29:X29" si="315">U26/U24*U28</f>
        <v>558.20172413793102</v>
      </c>
      <c r="V29" s="13">
        <f t="shared" si="315"/>
        <v>558.20172413793102</v>
      </c>
      <c r="W29" s="13">
        <f t="shared" si="315"/>
        <v>558.20172413793102</v>
      </c>
      <c r="X29" s="13">
        <f t="shared" si="315"/>
        <v>1105.4928879310341</v>
      </c>
      <c r="Y29" s="13">
        <f t="shared" ref="Y29" si="316">Y26/Y24*Y28</f>
        <v>1105.4928879310341</v>
      </c>
      <c r="Z29" s="13">
        <f t="shared" ref="Z29:AC29" si="317">Z26/Z24*Z28</f>
        <v>1105.4928879310341</v>
      </c>
      <c r="AA29" s="13">
        <f t="shared" si="317"/>
        <v>457.70237068965514</v>
      </c>
      <c r="AB29" s="13">
        <f t="shared" si="317"/>
        <v>1007.175646551724</v>
      </c>
      <c r="AC29" s="13">
        <f t="shared" si="317"/>
        <v>1521.5151724137927</v>
      </c>
      <c r="AD29" s="57">
        <f t="shared" ref="AD29:AH29" si="318">AD26/AD24*AD28</f>
        <v>1521.5151724137927</v>
      </c>
      <c r="AE29" s="57">
        <f t="shared" si="318"/>
        <v>1521.5151724137927</v>
      </c>
      <c r="AF29" s="57">
        <f t="shared" si="318"/>
        <v>1521.5151724137927</v>
      </c>
      <c r="AG29" s="57">
        <f t="shared" si="318"/>
        <v>1521.5151724137927</v>
      </c>
      <c r="AH29" s="62">
        <f t="shared" si="318"/>
        <v>1521.5151724137927</v>
      </c>
      <c r="AI29" s="13"/>
      <c r="AJ29" s="35">
        <f t="shared" ref="AJ29" si="319">AJ26/AJ24*AJ28</f>
        <v>1521.5151724137927</v>
      </c>
      <c r="AK29" s="12">
        <f t="shared" ref="AK29:AL29" si="320">AK26/AK24*AK28</f>
        <v>1521.5151724137927</v>
      </c>
      <c r="AL29" s="12">
        <f t="shared" si="320"/>
        <v>1521.5151724137927</v>
      </c>
      <c r="AM29" s="83">
        <f>AM26/AM24*AM28</f>
        <v>3027.9475862068957</v>
      </c>
      <c r="AN29" s="83">
        <f t="shared" ref="AN29:AO29" si="321">AN26/AN24*AN28</f>
        <v>1526.0399999999997</v>
      </c>
      <c r="AO29" s="83">
        <f t="shared" si="321"/>
        <v>278.61206896551721</v>
      </c>
      <c r="AP29" s="83">
        <f t="shared" ref="AP29:AZ29" si="322">AP26/AP24*AP28</f>
        <v>3027.9475862068957</v>
      </c>
      <c r="AQ29" s="83">
        <f t="shared" si="322"/>
        <v>3027.9475862068957</v>
      </c>
      <c r="AR29" s="83">
        <f t="shared" si="322"/>
        <v>3027.9475862068957</v>
      </c>
      <c r="AS29" s="83">
        <f t="shared" si="322"/>
        <v>3027.9475862068957</v>
      </c>
      <c r="AT29" s="83">
        <f t="shared" si="322"/>
        <v>3027.9475862068957</v>
      </c>
      <c r="AU29" s="83">
        <f t="shared" si="322"/>
        <v>3027.9475862068957</v>
      </c>
      <c r="AV29" s="83">
        <f t="shared" si="322"/>
        <v>558.20172413793102</v>
      </c>
      <c r="AW29" s="83">
        <f t="shared" si="322"/>
        <v>558.20172413793102</v>
      </c>
      <c r="AX29" s="83">
        <f t="shared" si="322"/>
        <v>558.20172413793102</v>
      </c>
      <c r="AY29" s="83">
        <f t="shared" si="322"/>
        <v>558.20172413793102</v>
      </c>
      <c r="AZ29" s="83">
        <f t="shared" si="322"/>
        <v>1007.175646551724</v>
      </c>
      <c r="BA29" s="83">
        <f t="shared" ref="BA29" si="323">BA26/BA24*BA28</f>
        <v>1105.4928879310341</v>
      </c>
      <c r="BB29" s="83">
        <f t="shared" ref="BB29" si="324">BB26/BB24*BB28</f>
        <v>1105.4928879310341</v>
      </c>
      <c r="BC29" s="83">
        <f t="shared" ref="BC29" si="325">BC26/BC24*BC28</f>
        <v>1105.4928879310341</v>
      </c>
      <c r="BD29" s="410">
        <f>BD26/BD24*BD28</f>
        <v>841.62802642758629</v>
      </c>
      <c r="BE29" s="410"/>
      <c r="BF29" s="410"/>
      <c r="BG29" s="410">
        <f t="shared" ref="BG29" si="326">BG26/BG24*BG28</f>
        <v>841.62802642758629</v>
      </c>
      <c r="BH29" s="410"/>
      <c r="BI29" s="410"/>
      <c r="BJ29" s="410">
        <f t="shared" ref="BJ29" si="327">BJ26/BJ24*BJ28</f>
        <v>841.62802642758629</v>
      </c>
      <c r="BK29" s="410"/>
      <c r="BL29" s="410"/>
      <c r="BM29" s="410">
        <f t="shared" ref="BM29" si="328">BM26/BM24*BM28</f>
        <v>841.62802642758629</v>
      </c>
      <c r="BN29" s="410"/>
      <c r="BO29" s="410"/>
      <c r="BP29" s="410">
        <f t="shared" ref="BP29" si="329">BP26/BP24*BP28</f>
        <v>841.62802642758629</v>
      </c>
      <c r="BQ29" s="410"/>
      <c r="BR29" s="410"/>
      <c r="BS29" s="410">
        <f t="shared" ref="BS29" si="330">BS26/BS24*BS28</f>
        <v>841.62802642758629</v>
      </c>
      <c r="BT29" s="410"/>
      <c r="BU29" s="410"/>
      <c r="BV29" s="410">
        <f t="shared" ref="BV29" si="331">BV26/BV24*BV28</f>
        <v>841.62802642758629</v>
      </c>
      <c r="BW29" s="410"/>
      <c r="BX29" s="410"/>
      <c r="BY29" s="410">
        <f>BY26/BY24*BY28</f>
        <v>841.62802642758629</v>
      </c>
      <c r="BZ29" s="410"/>
      <c r="CA29" s="410"/>
      <c r="CB29" s="410">
        <f t="shared" ref="CB29" si="332">CB26/CB24*CB28</f>
        <v>841.62802642758629</v>
      </c>
      <c r="CC29" s="410"/>
      <c r="CD29" s="410"/>
      <c r="CE29" s="410">
        <f>CE26/CE24*CE28</f>
        <v>1351.5554228335754</v>
      </c>
      <c r="CF29" s="410"/>
      <c r="CG29" s="410"/>
      <c r="CH29" s="410"/>
      <c r="CI29" s="410">
        <f>CI26/CI24*CI28</f>
        <v>1351.5554228335754</v>
      </c>
      <c r="CJ29" s="410"/>
      <c r="CK29" s="410"/>
      <c r="CL29" s="410"/>
      <c r="CM29" s="410">
        <f>CM26/CM24*CM28</f>
        <v>1351.5554228335754</v>
      </c>
      <c r="CN29" s="410"/>
      <c r="CO29" s="410"/>
      <c r="CP29" s="410"/>
      <c r="CQ29" s="410">
        <f>CQ26/CQ24*CQ28</f>
        <v>1351.5554228335754</v>
      </c>
      <c r="CR29" s="410"/>
      <c r="CS29" s="410"/>
      <c r="CT29" s="410"/>
      <c r="CU29" s="410">
        <f>CU26/CU24*CU28</f>
        <v>1351.5554228335754</v>
      </c>
      <c r="CV29" s="410"/>
      <c r="CW29" s="410"/>
      <c r="CX29" s="410"/>
      <c r="CY29" s="410">
        <f>CY26/CY24*CY28</f>
        <v>1351.5554228335754</v>
      </c>
      <c r="CZ29" s="410"/>
      <c r="DA29" s="410"/>
      <c r="DB29" s="410"/>
      <c r="DC29" s="410">
        <f>DC26/DC24*DC28</f>
        <v>1351.5554228335754</v>
      </c>
      <c r="DD29" s="410"/>
      <c r="DE29" s="410"/>
      <c r="DF29" s="410"/>
      <c r="DG29" s="410">
        <f>DG26/DG24*DG28</f>
        <v>1351.5554228335754</v>
      </c>
      <c r="DH29" s="410"/>
      <c r="DI29" s="410"/>
      <c r="DJ29" s="410"/>
      <c r="DK29" s="410">
        <f>DK26/DK24*DK28</f>
        <v>1351.5554228335754</v>
      </c>
      <c r="DL29" s="410"/>
      <c r="DM29" s="410"/>
      <c r="DN29" s="411"/>
      <c r="DO29" s="83"/>
      <c r="DP29" s="440">
        <f>DP26/DP24*DP28</f>
        <v>1900.218103448276</v>
      </c>
      <c r="DQ29" s="441"/>
      <c r="DR29" s="441"/>
      <c r="DS29" s="441"/>
      <c r="DT29" s="441"/>
      <c r="DU29" s="83">
        <f t="shared" ref="DU29:DV29" si="333">DU26/DU24*DU28</f>
        <v>489.38239136637935</v>
      </c>
      <c r="DV29" s="83">
        <f t="shared" si="333"/>
        <v>219.69502843965518</v>
      </c>
      <c r="DW29" s="83">
        <f t="shared" ref="DW29" si="334">DW26/DW24*DW28</f>
        <v>2719.8256810344828</v>
      </c>
      <c r="DX29" s="83">
        <f t="shared" ref="DX29:DY29" si="335">DX26/DX24*DX28</f>
        <v>2719.8256810344828</v>
      </c>
      <c r="DY29" s="83">
        <f t="shared" si="335"/>
        <v>2719.8256810344828</v>
      </c>
      <c r="DZ29" s="83">
        <f t="shared" ref="DZ29" si="336">DZ26/DZ24*DZ28</f>
        <v>720.03581379310356</v>
      </c>
      <c r="EA29" s="12">
        <f t="shared" ref="EA29" si="337">EA26/EA24*EA28</f>
        <v>1521.5151724137927</v>
      </c>
      <c r="EB29" s="83">
        <f t="shared" ref="EB29:EO29" si="338">EB26/EB24*EB28</f>
        <v>3027.9475862068957</v>
      </c>
      <c r="EC29" s="83">
        <f t="shared" si="338"/>
        <v>3027.9475862068957</v>
      </c>
      <c r="ED29" s="83">
        <f t="shared" si="338"/>
        <v>278.61206896551721</v>
      </c>
      <c r="EE29" s="83">
        <f t="shared" si="338"/>
        <v>3027.9475862068957</v>
      </c>
      <c r="EF29" s="83">
        <f t="shared" si="338"/>
        <v>3027.9475862068957</v>
      </c>
      <c r="EG29" s="83">
        <f t="shared" si="338"/>
        <v>3027.9475862068957</v>
      </c>
      <c r="EH29" s="83">
        <f t="shared" si="338"/>
        <v>3027.9475862068957</v>
      </c>
      <c r="EI29" s="83">
        <f t="shared" si="338"/>
        <v>3027.9475862068957</v>
      </c>
      <c r="EJ29" s="83">
        <f t="shared" si="338"/>
        <v>3027.9475862068957</v>
      </c>
      <c r="EK29" s="83">
        <f t="shared" si="338"/>
        <v>558.20172413793102</v>
      </c>
      <c r="EL29" s="83">
        <f t="shared" si="338"/>
        <v>558.20172413793102</v>
      </c>
      <c r="EM29" s="83">
        <f t="shared" si="338"/>
        <v>558.20172413793102</v>
      </c>
      <c r="EN29" s="83">
        <f t="shared" si="338"/>
        <v>558.20172413793102</v>
      </c>
      <c r="EO29" s="83">
        <f t="shared" si="338"/>
        <v>1007.175646551724</v>
      </c>
      <c r="EP29" s="83">
        <f t="shared" ref="EP29" si="339">EP26/EP24*EP28</f>
        <v>1105.4928879310341</v>
      </c>
      <c r="EQ29" s="83">
        <f t="shared" ref="EQ29" si="340">EQ26/EQ24*EQ28</f>
        <v>1105.4928879310341</v>
      </c>
      <c r="ER29" s="83">
        <f t="shared" ref="ER29" si="341">ER26/ER24*ER28</f>
        <v>1105.4928879310341</v>
      </c>
      <c r="ES29" s="410">
        <f>ES26/ES24*ES28</f>
        <v>376.82875862068977</v>
      </c>
      <c r="ET29" s="410"/>
      <c r="EU29" s="410"/>
      <c r="EV29" s="410">
        <f>EV26/EV24*EV28</f>
        <v>1610.2073234482757</v>
      </c>
      <c r="EW29" s="410"/>
      <c r="EX29" s="410"/>
      <c r="EY29" s="410"/>
      <c r="EZ29" s="410"/>
      <c r="FA29" s="410">
        <f>FA26/FA24*FA28</f>
        <v>1723.9531096551725</v>
      </c>
      <c r="FB29" s="410"/>
      <c r="FC29" s="410"/>
      <c r="FD29" s="410"/>
      <c r="FE29" s="410"/>
      <c r="FF29" s="410">
        <f>FF26/FF24*FF28</f>
        <v>1723.9531096551725</v>
      </c>
      <c r="FG29" s="410"/>
      <c r="FH29" s="410"/>
      <c r="FI29" s="410"/>
      <c r="FJ29" s="410"/>
      <c r="FK29" s="410">
        <f>FK26/FK24*FK28</f>
        <v>1610.2073234482757</v>
      </c>
      <c r="FL29" s="410"/>
      <c r="FM29" s="410"/>
      <c r="FN29" s="410"/>
      <c r="FO29" s="410"/>
      <c r="FP29" s="410">
        <f>FP26/FP24*FP28</f>
        <v>376.82875862068977</v>
      </c>
      <c r="FQ29" s="410"/>
      <c r="FR29" s="410"/>
      <c r="FS29" s="83"/>
      <c r="FT29" s="410">
        <f>FT26/FT24*FT28</f>
        <v>1127.4676424937932</v>
      </c>
      <c r="FU29" s="410"/>
      <c r="FV29" s="410"/>
      <c r="FW29" s="410">
        <f>FW26/FW24*FW28</f>
        <v>1127.4676424937932</v>
      </c>
      <c r="FX29" s="410"/>
      <c r="FY29" s="410"/>
      <c r="FZ29" s="410">
        <f>FZ26/FZ24*FZ28</f>
        <v>1127.4676424937932</v>
      </c>
      <c r="GA29" s="410"/>
      <c r="GB29" s="410"/>
      <c r="GC29" s="410">
        <f>GC26/GC24*GC28</f>
        <v>1127.4676424937932</v>
      </c>
      <c r="GD29" s="410"/>
      <c r="GE29" s="410"/>
      <c r="GF29" s="410">
        <f>GF26/GF24*GF28</f>
        <v>1127.4676424937932</v>
      </c>
      <c r="GG29" s="410"/>
      <c r="GH29" s="410"/>
      <c r="GI29" s="410">
        <f>GI26/GI24*GI28</f>
        <v>1127.4676424937932</v>
      </c>
      <c r="GJ29" s="410"/>
      <c r="GK29" s="410"/>
      <c r="GL29" s="410">
        <f>GL26/GL24*GL28</f>
        <v>1127.4676424937932</v>
      </c>
      <c r="GM29" s="410"/>
      <c r="GN29" s="410"/>
      <c r="GO29" s="410">
        <f>GO26/GO24*GO28</f>
        <v>1127.4676424937932</v>
      </c>
      <c r="GP29" s="410"/>
      <c r="GQ29" s="410"/>
      <c r="GR29" s="410">
        <f>GR26/GR24*GR28</f>
        <v>1127.4676424937932</v>
      </c>
      <c r="GS29" s="410"/>
      <c r="GT29" s="410"/>
      <c r="GU29" s="410">
        <f>GU26/GU24*GU28</f>
        <v>1475.6607517319599</v>
      </c>
      <c r="GV29" s="410"/>
      <c r="GW29" s="410"/>
      <c r="GX29" s="410"/>
      <c r="GY29" s="410">
        <f>GY26/GY24*GY28</f>
        <v>1475.6607517319599</v>
      </c>
      <c r="GZ29" s="410"/>
      <c r="HA29" s="410"/>
      <c r="HB29" s="410"/>
      <c r="HC29" s="410">
        <f>HC26/HC24*HC28</f>
        <v>1475.6607517319599</v>
      </c>
      <c r="HD29" s="410"/>
      <c r="HE29" s="410"/>
      <c r="HF29" s="410"/>
      <c r="HG29" s="410">
        <f>HG26/HG24*HG28</f>
        <v>1475.6607517319599</v>
      </c>
      <c r="HH29" s="410"/>
      <c r="HI29" s="410"/>
      <c r="HJ29" s="410"/>
      <c r="HK29" s="410">
        <f>HK26/HK24*HK28</f>
        <v>1475.6607517319599</v>
      </c>
      <c r="HL29" s="410"/>
      <c r="HM29" s="410"/>
      <c r="HN29" s="410"/>
      <c r="HO29" s="410">
        <f>HO26/HO24*HO28</f>
        <v>1475.6607517319599</v>
      </c>
      <c r="HP29" s="410"/>
      <c r="HQ29" s="410"/>
      <c r="HR29" s="410"/>
      <c r="HS29" s="410">
        <f>HS26/HS24*HS28</f>
        <v>1475.6607517319599</v>
      </c>
      <c r="HT29" s="410"/>
      <c r="HU29" s="410"/>
      <c r="HV29" s="410"/>
      <c r="HW29" s="410">
        <f>HW26/HW24*HW28</f>
        <v>1475.6607517319599</v>
      </c>
      <c r="HX29" s="410"/>
      <c r="HY29" s="410"/>
      <c r="HZ29" s="410"/>
      <c r="IA29" s="410">
        <f>IA26/IA24*IA28</f>
        <v>1475.6607517319599</v>
      </c>
      <c r="IB29" s="410"/>
      <c r="IC29" s="410"/>
      <c r="ID29" s="411"/>
      <c r="IE29" s="83"/>
      <c r="IF29" s="440">
        <f>IF26/IF24*IF28</f>
        <v>1655.7475344827587</v>
      </c>
      <c r="IG29" s="441"/>
      <c r="IH29" s="441"/>
      <c r="II29" s="441"/>
      <c r="IJ29" s="441"/>
      <c r="IK29" s="246">
        <f t="shared" ref="IK29" si="342">IK26/IK24*IK28</f>
        <v>219.35176370689652</v>
      </c>
      <c r="IL29" s="246">
        <f t="shared" ref="IL29:IO29" si="343">IL26/IL24*IL28</f>
        <v>219.35176370689652</v>
      </c>
      <c r="IM29" s="246">
        <f t="shared" si="343"/>
        <v>219.35176370689652</v>
      </c>
      <c r="IN29" s="246">
        <f t="shared" si="343"/>
        <v>219.35176370689652</v>
      </c>
      <c r="IO29" s="394">
        <f t="shared" si="343"/>
        <v>219.35176370689652</v>
      </c>
      <c r="IP29" s="12">
        <f t="shared" ref="IP29" si="344">IP26/IP24*IP28</f>
        <v>1521.5151724137927</v>
      </c>
      <c r="IQ29" s="83">
        <f t="shared" ref="IQ29" si="345">IQ26/IQ24*IQ28</f>
        <v>3027.1934482758611</v>
      </c>
      <c r="IR29" s="83">
        <f t="shared" ref="IR29:IS29" si="346">IR26/IR24*IR28</f>
        <v>3027.1934482758611</v>
      </c>
      <c r="IS29" s="83">
        <f t="shared" si="346"/>
        <v>278.61206896551721</v>
      </c>
      <c r="IT29" s="410">
        <f>IT26/IT24*IT28</f>
        <v>1033.8015568965518</v>
      </c>
      <c r="IU29" s="410"/>
      <c r="IV29" s="410"/>
      <c r="IW29" s="410">
        <f>IW26/IW24*IW28</f>
        <v>4408.464481913793</v>
      </c>
      <c r="IX29" s="410"/>
      <c r="IY29" s="410"/>
      <c r="IZ29" s="410"/>
      <c r="JA29" s="410"/>
      <c r="JB29" s="410">
        <f>JB26/JB24*JB28</f>
        <v>4740.1815334655175</v>
      </c>
      <c r="JC29" s="410"/>
      <c r="JD29" s="410"/>
      <c r="JE29" s="410"/>
      <c r="JF29" s="410"/>
      <c r="JG29" s="410">
        <f>JG26/JG24*JG28</f>
        <v>4692.9222231206904</v>
      </c>
      <c r="JH29" s="410"/>
      <c r="JI29" s="410"/>
      <c r="JJ29" s="410"/>
      <c r="JK29" s="410"/>
      <c r="JL29" s="410">
        <f>JL26/JL24*JL28</f>
        <v>4369.2493094999991</v>
      </c>
      <c r="JM29" s="410"/>
      <c r="JN29" s="410"/>
      <c r="JO29" s="410"/>
      <c r="JP29" s="410"/>
      <c r="JQ29" s="410">
        <f>JQ26/JQ24*JQ28</f>
        <v>1027.6939706896551</v>
      </c>
      <c r="JR29" s="410"/>
      <c r="JS29" s="411"/>
      <c r="JT29" s="12"/>
      <c r="JU29" s="111">
        <f t="shared" ref="JU29:JV29" si="347">JU26/JU24*JU28</f>
        <v>3937.3122413793112</v>
      </c>
      <c r="JV29" s="107">
        <f t="shared" si="347"/>
        <v>3937.3122413793112</v>
      </c>
      <c r="JW29" s="108">
        <f t="shared" ref="JW29" si="348">JW26/JW24*JW28</f>
        <v>3937.3122413793112</v>
      </c>
    </row>
    <row r="30" spans="1:288" s="2" customFormat="1" ht="15.75" thickBot="1">
      <c r="A30" s="160" t="s">
        <v>185</v>
      </c>
      <c r="B30" s="97" t="s">
        <v>275</v>
      </c>
      <c r="C30" s="79" t="s">
        <v>275</v>
      </c>
      <c r="D30" s="79" t="s">
        <v>275</v>
      </c>
      <c r="E30" s="79" t="s">
        <v>275</v>
      </c>
      <c r="F30" s="79" t="s">
        <v>275</v>
      </c>
      <c r="G30" s="79" t="s">
        <v>275</v>
      </c>
      <c r="H30" s="79" t="s">
        <v>275</v>
      </c>
      <c r="I30" s="79" t="s">
        <v>275</v>
      </c>
      <c r="J30" s="102" t="s">
        <v>275</v>
      </c>
      <c r="K30" s="54" t="s">
        <v>276</v>
      </c>
      <c r="L30" s="54" t="s">
        <v>276</v>
      </c>
      <c r="M30" s="67" t="s">
        <v>179</v>
      </c>
      <c r="N30" s="90" t="s">
        <v>276</v>
      </c>
      <c r="O30" s="90" t="s">
        <v>276</v>
      </c>
      <c r="P30" s="90" t="s">
        <v>276</v>
      </c>
      <c r="Q30" s="90" t="s">
        <v>276</v>
      </c>
      <c r="R30" s="90" t="s">
        <v>276</v>
      </c>
      <c r="S30" s="90" t="s">
        <v>276</v>
      </c>
      <c r="T30" s="54" t="s">
        <v>268</v>
      </c>
      <c r="U30" s="54" t="s">
        <v>268</v>
      </c>
      <c r="V30" s="54" t="s">
        <v>268</v>
      </c>
      <c r="W30" s="54" t="s">
        <v>268</v>
      </c>
      <c r="X30" s="54" t="s">
        <v>277</v>
      </c>
      <c r="Y30" s="54" t="s">
        <v>277</v>
      </c>
      <c r="Z30" s="54" t="s">
        <v>277</v>
      </c>
      <c r="AA30" s="54" t="s">
        <v>74</v>
      </c>
      <c r="AB30" s="54" t="s">
        <v>277</v>
      </c>
      <c r="AC30" s="67" t="s">
        <v>275</v>
      </c>
      <c r="AD30" s="67" t="s">
        <v>275</v>
      </c>
      <c r="AE30" s="67" t="s">
        <v>275</v>
      </c>
      <c r="AF30" s="67" t="s">
        <v>275</v>
      </c>
      <c r="AG30" s="67" t="s">
        <v>275</v>
      </c>
      <c r="AH30" s="68" t="s">
        <v>275</v>
      </c>
      <c r="AI30" s="11"/>
      <c r="AJ30" s="97" t="s">
        <v>275</v>
      </c>
      <c r="AK30" s="79" t="s">
        <v>275</v>
      </c>
      <c r="AL30" s="79" t="s">
        <v>275</v>
      </c>
      <c r="AM30" s="90" t="s">
        <v>276</v>
      </c>
      <c r="AN30" s="90" t="s">
        <v>196</v>
      </c>
      <c r="AO30" s="90" t="s">
        <v>179</v>
      </c>
      <c r="AP30" s="90" t="s">
        <v>276</v>
      </c>
      <c r="AQ30" s="90" t="s">
        <v>276</v>
      </c>
      <c r="AR30" s="90" t="s">
        <v>276</v>
      </c>
      <c r="AS30" s="90" t="s">
        <v>276</v>
      </c>
      <c r="AT30" s="90" t="s">
        <v>276</v>
      </c>
      <c r="AU30" s="90" t="s">
        <v>276</v>
      </c>
      <c r="AV30" s="90" t="s">
        <v>268</v>
      </c>
      <c r="AW30" s="90" t="s">
        <v>268</v>
      </c>
      <c r="AX30" s="90" t="s">
        <v>268</v>
      </c>
      <c r="AY30" s="90" t="s">
        <v>268</v>
      </c>
      <c r="AZ30" s="90" t="s">
        <v>277</v>
      </c>
      <c r="BA30" s="90" t="s">
        <v>277</v>
      </c>
      <c r="BB30" s="90" t="s">
        <v>277</v>
      </c>
      <c r="BC30" s="90" t="s">
        <v>277</v>
      </c>
      <c r="BD30" s="407" t="s">
        <v>406</v>
      </c>
      <c r="BE30" s="407"/>
      <c r="BF30" s="407"/>
      <c r="BG30" s="407" t="s">
        <v>406</v>
      </c>
      <c r="BH30" s="407"/>
      <c r="BI30" s="407"/>
      <c r="BJ30" s="407" t="s">
        <v>406</v>
      </c>
      <c r="BK30" s="407"/>
      <c r="BL30" s="407"/>
      <c r="BM30" s="407" t="s">
        <v>406</v>
      </c>
      <c r="BN30" s="407"/>
      <c r="BO30" s="407"/>
      <c r="BP30" s="407" t="s">
        <v>406</v>
      </c>
      <c r="BQ30" s="407"/>
      <c r="BR30" s="407"/>
      <c r="BS30" s="407" t="s">
        <v>406</v>
      </c>
      <c r="BT30" s="407"/>
      <c r="BU30" s="407"/>
      <c r="BV30" s="407" t="s">
        <v>406</v>
      </c>
      <c r="BW30" s="407"/>
      <c r="BX30" s="407"/>
      <c r="BY30" s="407" t="s">
        <v>406</v>
      </c>
      <c r="BZ30" s="407"/>
      <c r="CA30" s="407"/>
      <c r="CB30" s="407" t="s">
        <v>406</v>
      </c>
      <c r="CC30" s="407"/>
      <c r="CD30" s="407"/>
      <c r="CE30" s="407" t="s">
        <v>275</v>
      </c>
      <c r="CF30" s="407"/>
      <c r="CG30" s="407"/>
      <c r="CH30" s="407"/>
      <c r="CI30" s="407" t="s">
        <v>275</v>
      </c>
      <c r="CJ30" s="407"/>
      <c r="CK30" s="407"/>
      <c r="CL30" s="407"/>
      <c r="CM30" s="407" t="s">
        <v>275</v>
      </c>
      <c r="CN30" s="407"/>
      <c r="CO30" s="407"/>
      <c r="CP30" s="407"/>
      <c r="CQ30" s="407" t="s">
        <v>275</v>
      </c>
      <c r="CR30" s="407"/>
      <c r="CS30" s="407"/>
      <c r="CT30" s="407"/>
      <c r="CU30" s="407" t="s">
        <v>275</v>
      </c>
      <c r="CV30" s="407"/>
      <c r="CW30" s="407"/>
      <c r="CX30" s="407"/>
      <c r="CY30" s="407" t="s">
        <v>275</v>
      </c>
      <c r="CZ30" s="407"/>
      <c r="DA30" s="407"/>
      <c r="DB30" s="407"/>
      <c r="DC30" s="407" t="s">
        <v>275</v>
      </c>
      <c r="DD30" s="407"/>
      <c r="DE30" s="407"/>
      <c r="DF30" s="407"/>
      <c r="DG30" s="407" t="s">
        <v>275</v>
      </c>
      <c r="DH30" s="407"/>
      <c r="DI30" s="407"/>
      <c r="DJ30" s="407"/>
      <c r="DK30" s="407" t="s">
        <v>275</v>
      </c>
      <c r="DL30" s="407"/>
      <c r="DM30" s="407"/>
      <c r="DN30" s="414"/>
      <c r="DO30" s="190"/>
      <c r="DP30" s="448" t="s">
        <v>395</v>
      </c>
      <c r="DQ30" s="449"/>
      <c r="DR30" s="449"/>
      <c r="DS30" s="449"/>
      <c r="DT30" s="449"/>
      <c r="DU30" s="126" t="s">
        <v>178</v>
      </c>
      <c r="DV30" s="126" t="s">
        <v>181</v>
      </c>
      <c r="DW30" s="126" t="s">
        <v>403</v>
      </c>
      <c r="DX30" s="126" t="s">
        <v>403</v>
      </c>
      <c r="DY30" s="126" t="s">
        <v>403</v>
      </c>
      <c r="DZ30" s="126" t="s">
        <v>404</v>
      </c>
      <c r="EA30" s="79" t="s">
        <v>275</v>
      </c>
      <c r="EB30" s="79" t="s">
        <v>276</v>
      </c>
      <c r="EC30" s="79" t="s">
        <v>276</v>
      </c>
      <c r="ED30" s="79" t="s">
        <v>179</v>
      </c>
      <c r="EE30" s="79" t="s">
        <v>276</v>
      </c>
      <c r="EF30" s="79" t="s">
        <v>276</v>
      </c>
      <c r="EG30" s="79" t="s">
        <v>276</v>
      </c>
      <c r="EH30" s="79" t="s">
        <v>276</v>
      </c>
      <c r="EI30" s="79" t="s">
        <v>276</v>
      </c>
      <c r="EJ30" s="79" t="s">
        <v>276</v>
      </c>
      <c r="EK30" s="79" t="s">
        <v>268</v>
      </c>
      <c r="EL30" s="79" t="s">
        <v>268</v>
      </c>
      <c r="EM30" s="79" t="s">
        <v>268</v>
      </c>
      <c r="EN30" s="79" t="s">
        <v>268</v>
      </c>
      <c r="EO30" s="79" t="s">
        <v>277</v>
      </c>
      <c r="EP30" s="79" t="s">
        <v>277</v>
      </c>
      <c r="EQ30" s="79" t="s">
        <v>277</v>
      </c>
      <c r="ER30" s="79" t="s">
        <v>277</v>
      </c>
      <c r="ES30" s="416" t="s">
        <v>74</v>
      </c>
      <c r="ET30" s="416"/>
      <c r="EU30" s="416"/>
      <c r="EV30" s="416" t="s">
        <v>324</v>
      </c>
      <c r="EW30" s="416"/>
      <c r="EX30" s="416"/>
      <c r="EY30" s="416"/>
      <c r="EZ30" s="416"/>
      <c r="FA30" s="416" t="s">
        <v>324</v>
      </c>
      <c r="FB30" s="416"/>
      <c r="FC30" s="416"/>
      <c r="FD30" s="416"/>
      <c r="FE30" s="416"/>
      <c r="FF30" s="416" t="s">
        <v>324</v>
      </c>
      <c r="FG30" s="416"/>
      <c r="FH30" s="416"/>
      <c r="FI30" s="416"/>
      <c r="FJ30" s="416"/>
      <c r="FK30" s="416" t="s">
        <v>324</v>
      </c>
      <c r="FL30" s="416"/>
      <c r="FM30" s="416"/>
      <c r="FN30" s="416"/>
      <c r="FO30" s="416"/>
      <c r="FP30" s="416" t="s">
        <v>74</v>
      </c>
      <c r="FQ30" s="416"/>
      <c r="FR30" s="416"/>
      <c r="FS30" s="79"/>
      <c r="FT30" s="416" t="s">
        <v>395</v>
      </c>
      <c r="FU30" s="416"/>
      <c r="FV30" s="416"/>
      <c r="FW30" s="416" t="s">
        <v>395</v>
      </c>
      <c r="FX30" s="416"/>
      <c r="FY30" s="416"/>
      <c r="FZ30" s="416" t="s">
        <v>395</v>
      </c>
      <c r="GA30" s="416"/>
      <c r="GB30" s="416"/>
      <c r="GC30" s="416" t="s">
        <v>395</v>
      </c>
      <c r="GD30" s="416"/>
      <c r="GE30" s="416"/>
      <c r="GF30" s="416" t="s">
        <v>395</v>
      </c>
      <c r="GG30" s="416"/>
      <c r="GH30" s="416"/>
      <c r="GI30" s="416" t="s">
        <v>395</v>
      </c>
      <c r="GJ30" s="416"/>
      <c r="GK30" s="416"/>
      <c r="GL30" s="416" t="s">
        <v>395</v>
      </c>
      <c r="GM30" s="416"/>
      <c r="GN30" s="416"/>
      <c r="GO30" s="416" t="s">
        <v>395</v>
      </c>
      <c r="GP30" s="416"/>
      <c r="GQ30" s="416"/>
      <c r="GR30" s="416" t="s">
        <v>395</v>
      </c>
      <c r="GS30" s="416"/>
      <c r="GT30" s="416"/>
      <c r="GU30" s="416" t="s">
        <v>486</v>
      </c>
      <c r="GV30" s="416"/>
      <c r="GW30" s="416"/>
      <c r="GX30" s="416"/>
      <c r="GY30" s="416" t="s">
        <v>486</v>
      </c>
      <c r="GZ30" s="416"/>
      <c r="HA30" s="416"/>
      <c r="HB30" s="416"/>
      <c r="HC30" s="416" t="s">
        <v>486</v>
      </c>
      <c r="HD30" s="416"/>
      <c r="HE30" s="416"/>
      <c r="HF30" s="416"/>
      <c r="HG30" s="416" t="s">
        <v>486</v>
      </c>
      <c r="HH30" s="416"/>
      <c r="HI30" s="416"/>
      <c r="HJ30" s="416"/>
      <c r="HK30" s="416" t="s">
        <v>486</v>
      </c>
      <c r="HL30" s="416"/>
      <c r="HM30" s="416"/>
      <c r="HN30" s="416"/>
      <c r="HO30" s="416" t="s">
        <v>486</v>
      </c>
      <c r="HP30" s="416"/>
      <c r="HQ30" s="416"/>
      <c r="HR30" s="416"/>
      <c r="HS30" s="416" t="s">
        <v>486</v>
      </c>
      <c r="HT30" s="416"/>
      <c r="HU30" s="416"/>
      <c r="HV30" s="416"/>
      <c r="HW30" s="416" t="s">
        <v>486</v>
      </c>
      <c r="HX30" s="416"/>
      <c r="HY30" s="416"/>
      <c r="HZ30" s="416"/>
      <c r="IA30" s="416" t="s">
        <v>486</v>
      </c>
      <c r="IB30" s="416"/>
      <c r="IC30" s="416"/>
      <c r="ID30" s="427"/>
      <c r="IE30" s="85"/>
      <c r="IF30" s="448" t="s">
        <v>196</v>
      </c>
      <c r="IG30" s="449"/>
      <c r="IH30" s="449"/>
      <c r="II30" s="449"/>
      <c r="IJ30" s="449"/>
      <c r="IK30" s="126" t="s">
        <v>178</v>
      </c>
      <c r="IL30" s="126" t="s">
        <v>178</v>
      </c>
      <c r="IM30" s="126" t="s">
        <v>178</v>
      </c>
      <c r="IN30" s="126" t="s">
        <v>178</v>
      </c>
      <c r="IO30" s="126" t="s">
        <v>178</v>
      </c>
      <c r="IP30" s="396" t="s">
        <v>275</v>
      </c>
      <c r="IQ30" s="90" t="s">
        <v>327</v>
      </c>
      <c r="IR30" s="90" t="s">
        <v>327</v>
      </c>
      <c r="IS30" s="90" t="s">
        <v>179</v>
      </c>
      <c r="IT30" s="407" t="s">
        <v>395</v>
      </c>
      <c r="IU30" s="407"/>
      <c r="IV30" s="407"/>
      <c r="IW30" s="407" t="s">
        <v>408</v>
      </c>
      <c r="IX30" s="407"/>
      <c r="IY30" s="407"/>
      <c r="IZ30" s="407"/>
      <c r="JA30" s="407"/>
      <c r="JB30" s="407" t="s">
        <v>935</v>
      </c>
      <c r="JC30" s="407"/>
      <c r="JD30" s="407"/>
      <c r="JE30" s="407"/>
      <c r="JF30" s="407"/>
      <c r="JG30" s="407" t="s">
        <v>935</v>
      </c>
      <c r="JH30" s="407"/>
      <c r="JI30" s="407"/>
      <c r="JJ30" s="407"/>
      <c r="JK30" s="407"/>
      <c r="JL30" s="407" t="s">
        <v>408</v>
      </c>
      <c r="JM30" s="407"/>
      <c r="JN30" s="407"/>
      <c r="JO30" s="407"/>
      <c r="JP30" s="407"/>
      <c r="JQ30" s="407" t="s">
        <v>395</v>
      </c>
      <c r="JR30" s="407"/>
      <c r="JS30" s="414"/>
      <c r="JT30" s="71"/>
      <c r="JU30" s="112" t="s">
        <v>395</v>
      </c>
      <c r="JV30" s="113" t="s">
        <v>395</v>
      </c>
      <c r="JW30" s="114" t="s">
        <v>395</v>
      </c>
    </row>
    <row r="31" spans="1:288" s="56" customFormat="1" ht="15.75" thickBot="1">
      <c r="A31" s="161"/>
      <c r="B31" s="71"/>
      <c r="C31" s="71"/>
      <c r="D31" s="71"/>
      <c r="E31" s="71"/>
      <c r="F31" s="71"/>
      <c r="G31" s="71"/>
      <c r="H31" s="71"/>
      <c r="I31" s="71"/>
      <c r="J31" s="72"/>
      <c r="K31" s="71"/>
      <c r="L31" s="71"/>
      <c r="M31" s="73"/>
      <c r="N31" s="73"/>
      <c r="O31" s="73"/>
      <c r="P31" s="73"/>
      <c r="Q31" s="73"/>
      <c r="R31" s="73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2"/>
      <c r="BZ31" s="72"/>
      <c r="CA31" s="72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2"/>
      <c r="DX31" s="71"/>
      <c r="DY31" s="71"/>
      <c r="DZ31" s="71"/>
      <c r="EA31" s="71"/>
      <c r="EB31" s="71"/>
      <c r="EC31" s="71"/>
      <c r="ED31" s="71"/>
      <c r="EE31" s="71"/>
      <c r="EF31" s="18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3"/>
      <c r="EW31" s="73"/>
    </row>
    <row r="32" spans="1:288" ht="15.75" thickBot="1">
      <c r="A32" s="19"/>
      <c r="B32" s="419" t="s">
        <v>390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1"/>
      <c r="W32" s="28"/>
      <c r="X32" s="13"/>
      <c r="Y32" s="13"/>
      <c r="Z32" s="13"/>
      <c r="AA32" s="13"/>
      <c r="AB32" s="13"/>
      <c r="AC32" s="13"/>
      <c r="AD32" s="13"/>
      <c r="AE32" s="13"/>
      <c r="AF32" s="13"/>
      <c r="AG32" s="57"/>
      <c r="AH32" s="57"/>
      <c r="AI32" s="13"/>
      <c r="AJ32" s="419" t="s">
        <v>391</v>
      </c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1"/>
      <c r="BL32" s="28"/>
      <c r="BM32" s="403" t="s">
        <v>392</v>
      </c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5"/>
      <c r="CP32" s="12"/>
      <c r="CQ32" s="12"/>
      <c r="CR32" s="12"/>
      <c r="CS32" s="403" t="s">
        <v>393</v>
      </c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404"/>
      <c r="DE32" s="405"/>
      <c r="DF32" s="57"/>
      <c r="DG32" s="28"/>
      <c r="DH32" s="403" t="s">
        <v>394</v>
      </c>
      <c r="DI32" s="404"/>
      <c r="DJ32" s="405"/>
      <c r="DN32" s="16"/>
      <c r="EH32" s="16"/>
      <c r="EI32" s="16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16"/>
      <c r="FA32" s="22"/>
      <c r="FB32" s="22"/>
    </row>
    <row r="33" spans="1:171" ht="15.75" thickBot="1">
      <c r="A33" s="19"/>
      <c r="B33" s="33"/>
      <c r="C33" s="170"/>
      <c r="D33" s="170"/>
      <c r="E33" s="170"/>
      <c r="F33" s="170"/>
      <c r="G33" s="170"/>
      <c r="H33" s="170"/>
      <c r="I33" s="176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5"/>
      <c r="X33" s="22"/>
      <c r="Y33" s="22"/>
      <c r="Z33" s="22"/>
      <c r="AA33" s="22"/>
      <c r="AB33" s="22"/>
      <c r="AC33" s="22"/>
      <c r="AD33" s="22"/>
      <c r="AE33" s="22"/>
      <c r="AF33" s="22"/>
      <c r="AG33" s="24"/>
      <c r="AH33" s="24"/>
      <c r="AI33" s="22"/>
      <c r="AJ33" s="22"/>
      <c r="AK33" s="9"/>
      <c r="AL33" s="9"/>
      <c r="AP33" s="9"/>
      <c r="AQ33" s="9"/>
      <c r="AR33" s="9"/>
      <c r="AS33" s="9"/>
      <c r="AT33" s="21"/>
      <c r="AU33" s="15"/>
      <c r="AV33" s="15"/>
      <c r="AW33" s="15"/>
      <c r="AX33" s="9"/>
      <c r="AY33" s="9"/>
      <c r="AZ33" s="9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O33" s="2"/>
      <c r="BR33" s="16"/>
      <c r="BU33" s="9"/>
      <c r="BW33"/>
      <c r="BY33" s="9"/>
      <c r="CA33"/>
      <c r="CF33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V33" s="2"/>
      <c r="CW33"/>
      <c r="CX33"/>
      <c r="CY33"/>
      <c r="CZ33"/>
      <c r="DD33" s="16"/>
      <c r="DF33" s="23"/>
      <c r="DI33" s="23"/>
      <c r="DJ33" s="16"/>
      <c r="DO33" s="16"/>
      <c r="DP33" s="244"/>
      <c r="DQ33" s="244"/>
      <c r="DR33" s="244"/>
      <c r="DS33" s="244"/>
      <c r="EI33" s="16"/>
      <c r="EJ33" s="16"/>
      <c r="EK33" s="16"/>
      <c r="EL33" s="22"/>
      <c r="EM33" s="22"/>
    </row>
    <row r="34" spans="1:171">
      <c r="A34" s="157"/>
      <c r="B34" s="127" t="s">
        <v>335</v>
      </c>
      <c r="C34" s="128" t="s">
        <v>336</v>
      </c>
      <c r="D34" s="129" t="s">
        <v>258</v>
      </c>
      <c r="E34" s="128" t="s">
        <v>337</v>
      </c>
      <c r="F34" s="128" t="s">
        <v>338</v>
      </c>
      <c r="G34" s="183" t="s">
        <v>279</v>
      </c>
      <c r="H34" s="183" t="s">
        <v>280</v>
      </c>
      <c r="I34" s="183" t="s">
        <v>281</v>
      </c>
      <c r="J34" s="183" t="s">
        <v>282</v>
      </c>
      <c r="K34" s="183" t="s">
        <v>283</v>
      </c>
      <c r="L34" s="183" t="s">
        <v>284</v>
      </c>
      <c r="M34" s="183" t="s">
        <v>285</v>
      </c>
      <c r="N34" s="183" t="s">
        <v>286</v>
      </c>
      <c r="O34" s="183" t="s">
        <v>287</v>
      </c>
      <c r="P34" s="183" t="s">
        <v>288</v>
      </c>
      <c r="Q34" s="183" t="s">
        <v>289</v>
      </c>
      <c r="R34" s="183" t="s">
        <v>290</v>
      </c>
      <c r="S34" s="183" t="s">
        <v>291</v>
      </c>
      <c r="T34" s="183" t="s">
        <v>292</v>
      </c>
      <c r="U34" s="183" t="s">
        <v>293</v>
      </c>
      <c r="V34" s="184" t="s">
        <v>294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39" t="s">
        <v>339</v>
      </c>
      <c r="AK34" s="128" t="s">
        <v>342</v>
      </c>
      <c r="AL34" s="128" t="s">
        <v>343</v>
      </c>
      <c r="AM34" s="128" t="s">
        <v>344</v>
      </c>
      <c r="AN34" s="128" t="s">
        <v>345</v>
      </c>
      <c r="AO34" s="128" t="s">
        <v>346</v>
      </c>
      <c r="AP34" s="128" t="s">
        <v>347</v>
      </c>
      <c r="AQ34" s="128" t="s">
        <v>348</v>
      </c>
      <c r="AR34" s="128" t="s">
        <v>349</v>
      </c>
      <c r="AS34" s="58" t="s">
        <v>296</v>
      </c>
      <c r="AT34" s="58" t="s">
        <v>297</v>
      </c>
      <c r="AU34" s="76" t="s">
        <v>298</v>
      </c>
      <c r="AV34" s="58" t="s">
        <v>299</v>
      </c>
      <c r="AW34" s="58" t="s">
        <v>300</v>
      </c>
      <c r="AX34" s="58" t="s">
        <v>301</v>
      </c>
      <c r="AY34" s="58" t="s">
        <v>302</v>
      </c>
      <c r="AZ34" s="77" t="s">
        <v>303</v>
      </c>
      <c r="BA34" s="58" t="s">
        <v>304</v>
      </c>
      <c r="BB34" s="58" t="s">
        <v>305</v>
      </c>
      <c r="BC34" s="58" t="s">
        <v>467</v>
      </c>
      <c r="BD34" s="58" t="s">
        <v>468</v>
      </c>
      <c r="BE34" s="58" t="s">
        <v>469</v>
      </c>
      <c r="BF34" s="58" t="s">
        <v>470</v>
      </c>
      <c r="BG34" s="58" t="s">
        <v>471</v>
      </c>
      <c r="BH34" s="58" t="s">
        <v>472</v>
      </c>
      <c r="BI34" s="58" t="s">
        <v>473</v>
      </c>
      <c r="BJ34" s="58" t="s">
        <v>474</v>
      </c>
      <c r="BK34" s="59" t="s">
        <v>475</v>
      </c>
      <c r="BL34" s="10"/>
      <c r="BM34" s="81" t="s">
        <v>307</v>
      </c>
      <c r="BN34" s="86" t="s">
        <v>308</v>
      </c>
      <c r="BO34" s="119" t="s">
        <v>309</v>
      </c>
      <c r="BP34" s="86" t="s">
        <v>310</v>
      </c>
      <c r="BQ34" s="86" t="s">
        <v>311</v>
      </c>
      <c r="BR34" s="86" t="s">
        <v>312</v>
      </c>
      <c r="BS34" s="86" t="s">
        <v>313</v>
      </c>
      <c r="BT34" s="119" t="s">
        <v>314</v>
      </c>
      <c r="BU34" s="86" t="s">
        <v>315</v>
      </c>
      <c r="BV34" s="86" t="s">
        <v>316</v>
      </c>
      <c r="BW34" s="119" t="s">
        <v>364</v>
      </c>
      <c r="BX34" s="86" t="s">
        <v>365</v>
      </c>
      <c r="BY34" s="86" t="s">
        <v>366</v>
      </c>
      <c r="BZ34" s="86" t="s">
        <v>367</v>
      </c>
      <c r="CA34" s="86" t="s">
        <v>368</v>
      </c>
      <c r="CB34" s="86" t="s">
        <v>369</v>
      </c>
      <c r="CC34" s="86" t="s">
        <v>370</v>
      </c>
      <c r="CD34" s="86" t="s">
        <v>371</v>
      </c>
      <c r="CE34" s="86" t="s">
        <v>372</v>
      </c>
      <c r="CF34" s="86" t="s">
        <v>373</v>
      </c>
      <c r="CG34" s="58" t="s">
        <v>495</v>
      </c>
      <c r="CH34" s="86" t="s">
        <v>496</v>
      </c>
      <c r="CI34" s="86" t="s">
        <v>497</v>
      </c>
      <c r="CJ34" s="86" t="s">
        <v>498</v>
      </c>
      <c r="CK34" s="86" t="s">
        <v>499</v>
      </c>
      <c r="CL34" s="86" t="s">
        <v>500</v>
      </c>
      <c r="CM34" s="86" t="s">
        <v>501</v>
      </c>
      <c r="CN34" s="86" t="s">
        <v>502</v>
      </c>
      <c r="CO34" s="88" t="s">
        <v>503</v>
      </c>
      <c r="CP34" s="71"/>
      <c r="CQ34" s="71"/>
      <c r="CR34" s="71"/>
      <c r="CS34" s="81" t="s">
        <v>318</v>
      </c>
      <c r="CT34" s="60" t="s">
        <v>325</v>
      </c>
      <c r="CU34" s="60" t="s">
        <v>326</v>
      </c>
      <c r="CV34" s="60" t="s">
        <v>380</v>
      </c>
      <c r="CW34" s="60" t="s">
        <v>381</v>
      </c>
      <c r="CX34" s="60" t="s">
        <v>382</v>
      </c>
      <c r="CY34" s="60" t="s">
        <v>383</v>
      </c>
      <c r="CZ34" s="60" t="s">
        <v>384</v>
      </c>
      <c r="DA34" s="60" t="s">
        <v>385</v>
      </c>
      <c r="DB34" s="60" t="s">
        <v>386</v>
      </c>
      <c r="DC34" s="60" t="s">
        <v>387</v>
      </c>
      <c r="DD34" s="60" t="s">
        <v>388</v>
      </c>
      <c r="DE34" s="88" t="s">
        <v>389</v>
      </c>
      <c r="DF34" s="63"/>
      <c r="DG34" s="71"/>
      <c r="DH34" s="81" t="s">
        <v>862</v>
      </c>
      <c r="DI34" s="174" t="s">
        <v>332</v>
      </c>
      <c r="DJ34" s="60" t="s">
        <v>333</v>
      </c>
      <c r="DK34" s="70" t="s">
        <v>334</v>
      </c>
      <c r="DO34" s="9"/>
      <c r="DP34" s="244"/>
      <c r="DQ34" s="244"/>
      <c r="DR34" s="244"/>
      <c r="DS34" s="244"/>
      <c r="EL34" s="16"/>
      <c r="EP34" s="16"/>
      <c r="EU34" s="16"/>
      <c r="FK34" s="16"/>
      <c r="FL34" s="16"/>
      <c r="FM34" s="16"/>
      <c r="FN34" s="22"/>
      <c r="FO34" s="22"/>
    </row>
    <row r="35" spans="1:171">
      <c r="A35" s="19" t="s">
        <v>216</v>
      </c>
      <c r="B35" s="35">
        <v>150</v>
      </c>
      <c r="C35" s="170"/>
      <c r="D35" s="179"/>
      <c r="E35" s="170">
        <v>150</v>
      </c>
      <c r="F35" s="170">
        <v>150</v>
      </c>
      <c r="G35" s="170">
        <v>150</v>
      </c>
      <c r="H35" s="170">
        <v>150</v>
      </c>
      <c r="I35" s="170">
        <v>150</v>
      </c>
      <c r="J35" s="170">
        <v>150</v>
      </c>
      <c r="K35" s="170">
        <v>150</v>
      </c>
      <c r="L35" s="170">
        <v>150</v>
      </c>
      <c r="M35" s="170">
        <v>150</v>
      </c>
      <c r="N35" s="170">
        <v>150</v>
      </c>
      <c r="O35" s="170">
        <v>150</v>
      </c>
      <c r="P35" s="170">
        <v>150</v>
      </c>
      <c r="Q35" s="170">
        <v>150</v>
      </c>
      <c r="R35" s="170">
        <v>150</v>
      </c>
      <c r="S35" s="170">
        <v>150</v>
      </c>
      <c r="T35" s="170">
        <v>150</v>
      </c>
      <c r="U35" s="170">
        <v>150</v>
      </c>
      <c r="V35" s="175">
        <v>150</v>
      </c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57"/>
      <c r="AH35" s="57"/>
      <c r="AI35" s="13"/>
      <c r="AJ35" s="33"/>
      <c r="AK35" s="83">
        <v>150</v>
      </c>
      <c r="AL35" s="83"/>
      <c r="AM35" s="83" t="s">
        <v>402</v>
      </c>
      <c r="AN35" s="83" t="s">
        <v>402</v>
      </c>
      <c r="AO35" s="83" t="s">
        <v>402</v>
      </c>
      <c r="AP35" s="83" t="s">
        <v>402</v>
      </c>
      <c r="AQ35" s="83" t="s">
        <v>402</v>
      </c>
      <c r="AR35" s="83" t="s">
        <v>402</v>
      </c>
      <c r="AS35" s="83">
        <v>150</v>
      </c>
      <c r="AT35" s="83">
        <v>150</v>
      </c>
      <c r="AU35" s="12">
        <v>150</v>
      </c>
      <c r="AV35" s="83">
        <v>150</v>
      </c>
      <c r="AW35" s="83">
        <v>150</v>
      </c>
      <c r="AX35" s="83">
        <v>150</v>
      </c>
      <c r="AY35" s="83">
        <v>150</v>
      </c>
      <c r="AZ35" s="83">
        <v>150</v>
      </c>
      <c r="BA35" s="83">
        <v>150</v>
      </c>
      <c r="BB35" s="83">
        <v>150</v>
      </c>
      <c r="BC35" s="83">
        <v>150</v>
      </c>
      <c r="BD35" s="83">
        <v>150</v>
      </c>
      <c r="BE35" s="83">
        <v>150</v>
      </c>
      <c r="BF35" s="83">
        <v>150</v>
      </c>
      <c r="BG35" s="83">
        <v>150</v>
      </c>
      <c r="BH35" s="83">
        <v>150</v>
      </c>
      <c r="BI35" s="83">
        <v>150</v>
      </c>
      <c r="BJ35" s="83">
        <v>150</v>
      </c>
      <c r="BK35" s="93">
        <v>150</v>
      </c>
      <c r="BL35" s="13"/>
      <c r="BM35" s="33">
        <v>150</v>
      </c>
      <c r="BN35" s="83">
        <v>150</v>
      </c>
      <c r="BO35" s="12">
        <v>150</v>
      </c>
      <c r="BP35" s="83">
        <v>150</v>
      </c>
      <c r="BQ35" s="83">
        <v>150</v>
      </c>
      <c r="BR35" s="83">
        <v>150</v>
      </c>
      <c r="BS35" s="83">
        <v>150</v>
      </c>
      <c r="BT35" s="83">
        <v>150</v>
      </c>
      <c r="BU35" s="83">
        <v>150</v>
      </c>
      <c r="BV35" s="83">
        <v>150</v>
      </c>
      <c r="BW35" s="83">
        <v>150</v>
      </c>
      <c r="BX35" s="83">
        <v>150</v>
      </c>
      <c r="BY35" s="83">
        <v>150</v>
      </c>
      <c r="BZ35" s="83">
        <v>150</v>
      </c>
      <c r="CA35" s="83">
        <v>150</v>
      </c>
      <c r="CB35" s="83">
        <v>150</v>
      </c>
      <c r="CC35" s="83">
        <v>150</v>
      </c>
      <c r="CD35" s="83">
        <v>150</v>
      </c>
      <c r="CE35" s="83">
        <v>150</v>
      </c>
      <c r="CF35" s="83">
        <v>150</v>
      </c>
      <c r="CG35" s="83">
        <v>150</v>
      </c>
      <c r="CH35" s="83">
        <v>150</v>
      </c>
      <c r="CI35" s="83">
        <v>150</v>
      </c>
      <c r="CJ35" s="83">
        <v>150</v>
      </c>
      <c r="CK35" s="83">
        <v>150</v>
      </c>
      <c r="CL35" s="83">
        <v>150</v>
      </c>
      <c r="CM35" s="83">
        <v>150</v>
      </c>
      <c r="CN35" s="83">
        <v>150</v>
      </c>
      <c r="CO35" s="93">
        <v>150</v>
      </c>
      <c r="CP35" s="12"/>
      <c r="CQ35" s="12"/>
      <c r="CR35" s="12"/>
      <c r="CS35" s="33">
        <v>150</v>
      </c>
      <c r="CT35" s="57">
        <v>150</v>
      </c>
      <c r="CU35" s="57">
        <v>150</v>
      </c>
      <c r="CV35" s="57">
        <v>150</v>
      </c>
      <c r="CW35" s="57">
        <v>150</v>
      </c>
      <c r="CX35" s="57">
        <v>150</v>
      </c>
      <c r="CY35" s="83">
        <v>150</v>
      </c>
      <c r="CZ35" s="57">
        <v>150</v>
      </c>
      <c r="DA35" s="83">
        <v>150</v>
      </c>
      <c r="DB35" s="83">
        <v>150</v>
      </c>
      <c r="DC35" s="83">
        <v>150</v>
      </c>
      <c r="DD35" s="83">
        <v>150</v>
      </c>
      <c r="DE35" s="93">
        <v>150</v>
      </c>
      <c r="DF35" s="57"/>
      <c r="DG35" s="12"/>
      <c r="DH35" s="6"/>
      <c r="DI35" s="179"/>
      <c r="DJ35" s="3"/>
      <c r="DK35" s="34"/>
      <c r="DO35" s="9"/>
      <c r="DP35" s="244"/>
      <c r="DQ35" s="244"/>
      <c r="DR35" s="244"/>
      <c r="DS35" s="244"/>
      <c r="EL35" s="16"/>
      <c r="EP35" s="16"/>
      <c r="EU35" s="16"/>
      <c r="FK35" s="16"/>
      <c r="FL35" s="16"/>
      <c r="FM35" s="16"/>
      <c r="FN35" s="22"/>
      <c r="FO35" s="22"/>
    </row>
    <row r="36" spans="1:171">
      <c r="A36" s="19" t="s">
        <v>57</v>
      </c>
      <c r="B36" s="35">
        <v>25</v>
      </c>
      <c r="C36" s="12">
        <v>25</v>
      </c>
      <c r="D36" s="12">
        <v>25</v>
      </c>
      <c r="E36" s="12">
        <v>16.5</v>
      </c>
      <c r="F36" s="12">
        <v>13.5</v>
      </c>
      <c r="G36" s="170">
        <v>25</v>
      </c>
      <c r="H36" s="170">
        <v>25</v>
      </c>
      <c r="I36" s="170">
        <v>25</v>
      </c>
      <c r="J36" s="170">
        <v>25</v>
      </c>
      <c r="K36" s="170">
        <v>25</v>
      </c>
      <c r="L36" s="170">
        <v>25</v>
      </c>
      <c r="M36" s="170">
        <v>25</v>
      </c>
      <c r="N36" s="170">
        <v>16.5</v>
      </c>
      <c r="O36" s="170">
        <v>13.5</v>
      </c>
      <c r="P36" s="170">
        <v>16.5</v>
      </c>
      <c r="Q36" s="170">
        <v>16.5</v>
      </c>
      <c r="R36" s="170">
        <v>25</v>
      </c>
      <c r="S36" s="170">
        <v>25</v>
      </c>
      <c r="T36" s="170">
        <v>25</v>
      </c>
      <c r="U36" s="170">
        <v>25</v>
      </c>
      <c r="V36" s="175">
        <v>25</v>
      </c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57"/>
      <c r="AH36" s="57"/>
      <c r="AI36" s="13"/>
      <c r="AJ36" s="35">
        <v>25</v>
      </c>
      <c r="AK36" s="12">
        <v>16.5</v>
      </c>
      <c r="AL36" s="12">
        <v>13.5</v>
      </c>
      <c r="AM36" s="12">
        <v>30</v>
      </c>
      <c r="AN36" s="12">
        <v>30</v>
      </c>
      <c r="AO36" s="12">
        <v>30</v>
      </c>
      <c r="AP36" s="12">
        <v>30</v>
      </c>
      <c r="AQ36" s="12">
        <v>30</v>
      </c>
      <c r="AR36" s="12">
        <v>30</v>
      </c>
      <c r="AS36" s="83">
        <v>25</v>
      </c>
      <c r="AT36" s="83">
        <v>25</v>
      </c>
      <c r="AU36" s="12">
        <v>25</v>
      </c>
      <c r="AV36" s="83">
        <v>25</v>
      </c>
      <c r="AW36" s="83">
        <v>25</v>
      </c>
      <c r="AX36" s="83">
        <v>25</v>
      </c>
      <c r="AY36" s="83">
        <v>25</v>
      </c>
      <c r="AZ36" s="83">
        <v>16.5</v>
      </c>
      <c r="BA36" s="83">
        <v>16.5</v>
      </c>
      <c r="BB36" s="83">
        <v>16.5</v>
      </c>
      <c r="BC36" s="83">
        <v>16.5</v>
      </c>
      <c r="BD36" s="251">
        <v>16.5</v>
      </c>
      <c r="BE36" s="251">
        <v>16.5</v>
      </c>
      <c r="BF36" s="251">
        <v>16.5</v>
      </c>
      <c r="BG36" s="251">
        <v>16.5</v>
      </c>
      <c r="BH36" s="251">
        <v>16.5</v>
      </c>
      <c r="BI36" s="251">
        <v>16.5</v>
      </c>
      <c r="BJ36" s="251">
        <v>16.5</v>
      </c>
      <c r="BK36" s="251">
        <v>16.5</v>
      </c>
      <c r="BL36" s="13"/>
      <c r="BM36" s="33">
        <v>25</v>
      </c>
      <c r="BN36" s="83">
        <v>25</v>
      </c>
      <c r="BO36" s="12">
        <v>25</v>
      </c>
      <c r="BP36" s="83">
        <v>25</v>
      </c>
      <c r="BQ36" s="83">
        <v>25</v>
      </c>
      <c r="BR36" s="83">
        <v>25</v>
      </c>
      <c r="BS36" s="83">
        <v>25</v>
      </c>
      <c r="BT36" s="83">
        <v>16.5</v>
      </c>
      <c r="BU36" s="83">
        <v>16.5</v>
      </c>
      <c r="BV36" s="83">
        <v>16.5</v>
      </c>
      <c r="BW36" s="83">
        <v>17</v>
      </c>
      <c r="BX36" s="83">
        <v>17</v>
      </c>
      <c r="BY36" s="83">
        <v>17</v>
      </c>
      <c r="BZ36" s="83">
        <v>17</v>
      </c>
      <c r="CA36" s="83">
        <v>17</v>
      </c>
      <c r="CB36" s="12">
        <v>21.75</v>
      </c>
      <c r="CC36" s="12">
        <v>26.25</v>
      </c>
      <c r="CD36" s="12">
        <v>27.708300000000001</v>
      </c>
      <c r="CE36" s="12">
        <v>26.25</v>
      </c>
      <c r="CF36" s="12">
        <v>21.75</v>
      </c>
      <c r="CG36" s="83">
        <v>16.5</v>
      </c>
      <c r="CH36" s="251">
        <v>16.5</v>
      </c>
      <c r="CI36" s="251">
        <v>16.5</v>
      </c>
      <c r="CJ36" s="251">
        <v>16.5</v>
      </c>
      <c r="CK36" s="251">
        <v>16.5</v>
      </c>
      <c r="CL36" s="251">
        <v>16.5</v>
      </c>
      <c r="CM36" s="251">
        <v>16.5</v>
      </c>
      <c r="CN36" s="251">
        <v>16.5</v>
      </c>
      <c r="CO36" s="251">
        <v>16.5</v>
      </c>
      <c r="CP36" s="12"/>
      <c r="CQ36" s="12"/>
      <c r="CR36" s="12"/>
      <c r="CS36" s="33">
        <v>25</v>
      </c>
      <c r="CT36" s="57">
        <v>25</v>
      </c>
      <c r="CU36" s="57">
        <v>25</v>
      </c>
      <c r="CV36" s="12">
        <v>21.75</v>
      </c>
      <c r="CW36" s="12">
        <v>17</v>
      </c>
      <c r="CX36" s="12">
        <v>26.25</v>
      </c>
      <c r="CY36" s="12">
        <v>17</v>
      </c>
      <c r="CZ36" s="12">
        <v>28.708300000000001</v>
      </c>
      <c r="DA36" s="12">
        <v>17</v>
      </c>
      <c r="DB36" s="12">
        <v>26.25</v>
      </c>
      <c r="DC36" s="12">
        <v>17</v>
      </c>
      <c r="DD36" s="12">
        <v>21.75</v>
      </c>
      <c r="DE36" s="36">
        <v>17</v>
      </c>
      <c r="DF36" s="12"/>
      <c r="DG36" s="12"/>
      <c r="DH36" s="33">
        <v>25</v>
      </c>
      <c r="DI36" s="170">
        <v>25</v>
      </c>
      <c r="DJ36" s="13">
        <v>25</v>
      </c>
      <c r="DK36" s="34">
        <v>25</v>
      </c>
      <c r="DO36" s="9"/>
      <c r="DP36" s="244"/>
      <c r="DQ36" s="244"/>
      <c r="DR36" s="244"/>
      <c r="DS36" s="244"/>
      <c r="EL36" s="16"/>
      <c r="EP36" s="16"/>
      <c r="EU36" s="16"/>
      <c r="FK36" s="16"/>
      <c r="FL36" s="16"/>
      <c r="FM36" s="16"/>
      <c r="FN36" s="22"/>
      <c r="FO36" s="22"/>
    </row>
    <row r="37" spans="1:171">
      <c r="A37" s="19" t="s">
        <v>58</v>
      </c>
      <c r="B37" s="35">
        <v>100</v>
      </c>
      <c r="C37" s="12"/>
      <c r="D37" s="12"/>
      <c r="E37" s="130">
        <v>100</v>
      </c>
      <c r="F37" s="130">
        <v>100</v>
      </c>
      <c r="G37" s="170">
        <v>100</v>
      </c>
      <c r="H37" s="170">
        <v>100</v>
      </c>
      <c r="I37" s="170">
        <v>100</v>
      </c>
      <c r="J37" s="170">
        <v>100</v>
      </c>
      <c r="K37" s="170">
        <v>100</v>
      </c>
      <c r="L37" s="170">
        <v>100</v>
      </c>
      <c r="M37" s="170">
        <v>100</v>
      </c>
      <c r="N37" s="170">
        <v>100</v>
      </c>
      <c r="O37" s="170">
        <v>100</v>
      </c>
      <c r="P37" s="170">
        <v>100</v>
      </c>
      <c r="Q37" s="170">
        <v>100</v>
      </c>
      <c r="R37" s="170">
        <v>100</v>
      </c>
      <c r="S37" s="170">
        <v>100</v>
      </c>
      <c r="T37" s="170">
        <v>100</v>
      </c>
      <c r="U37" s="170">
        <v>100</v>
      </c>
      <c r="V37" s="175">
        <v>100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7"/>
      <c r="AH37" s="57"/>
      <c r="AI37" s="13"/>
      <c r="AJ37" s="35"/>
      <c r="AK37" s="130">
        <v>100</v>
      </c>
      <c r="AL37" s="130"/>
      <c r="AM37" s="12"/>
      <c r="AN37" s="12"/>
      <c r="AO37" s="12"/>
      <c r="AP37" s="12"/>
      <c r="AQ37" s="12"/>
      <c r="AR37" s="12"/>
      <c r="AS37" s="83">
        <v>100</v>
      </c>
      <c r="AT37" s="83">
        <v>100</v>
      </c>
      <c r="AU37" s="12">
        <v>100</v>
      </c>
      <c r="AV37" s="83">
        <v>100</v>
      </c>
      <c r="AW37" s="83">
        <v>100</v>
      </c>
      <c r="AX37" s="83">
        <v>100</v>
      </c>
      <c r="AY37" s="83">
        <v>100</v>
      </c>
      <c r="AZ37" s="83">
        <v>100</v>
      </c>
      <c r="BA37" s="83">
        <v>100</v>
      </c>
      <c r="BB37" s="83">
        <v>100</v>
      </c>
      <c r="BC37" s="83">
        <v>100</v>
      </c>
      <c r="BD37" s="83">
        <v>100</v>
      </c>
      <c r="BE37" s="83">
        <v>100</v>
      </c>
      <c r="BF37" s="83">
        <v>100</v>
      </c>
      <c r="BG37" s="83">
        <v>100</v>
      </c>
      <c r="BH37" s="83">
        <v>100</v>
      </c>
      <c r="BI37" s="83">
        <v>100</v>
      </c>
      <c r="BJ37" s="83">
        <v>100</v>
      </c>
      <c r="BK37" s="93">
        <v>100</v>
      </c>
      <c r="BL37" s="13"/>
      <c r="BM37" s="33">
        <v>100</v>
      </c>
      <c r="BN37" s="83">
        <v>100</v>
      </c>
      <c r="BO37" s="12">
        <v>100</v>
      </c>
      <c r="BP37" s="83">
        <v>100</v>
      </c>
      <c r="BQ37" s="83">
        <v>100</v>
      </c>
      <c r="BR37" s="83">
        <v>100</v>
      </c>
      <c r="BS37" s="83">
        <v>100</v>
      </c>
      <c r="BT37" s="83">
        <v>100</v>
      </c>
      <c r="BU37" s="83">
        <v>100</v>
      </c>
      <c r="BV37" s="83">
        <v>100</v>
      </c>
      <c r="BW37" s="83">
        <v>50</v>
      </c>
      <c r="BX37" s="83">
        <v>50</v>
      </c>
      <c r="BY37" s="83">
        <v>50</v>
      </c>
      <c r="BZ37" s="83">
        <v>50</v>
      </c>
      <c r="CA37" s="83">
        <v>50</v>
      </c>
      <c r="CB37" s="12">
        <v>50</v>
      </c>
      <c r="CC37" s="12">
        <v>50</v>
      </c>
      <c r="CD37" s="12">
        <v>50</v>
      </c>
      <c r="CE37" s="12">
        <v>50</v>
      </c>
      <c r="CF37" s="12">
        <v>50</v>
      </c>
      <c r="CG37" s="83">
        <v>100</v>
      </c>
      <c r="CH37" s="83">
        <v>100</v>
      </c>
      <c r="CI37" s="83">
        <v>100</v>
      </c>
      <c r="CJ37" s="83">
        <v>100</v>
      </c>
      <c r="CK37" s="83">
        <v>100</v>
      </c>
      <c r="CL37" s="83">
        <v>100</v>
      </c>
      <c r="CM37" s="83">
        <v>100</v>
      </c>
      <c r="CN37" s="83">
        <v>100</v>
      </c>
      <c r="CO37" s="93">
        <v>100</v>
      </c>
      <c r="CP37" s="12"/>
      <c r="CQ37" s="12"/>
      <c r="CR37" s="12"/>
      <c r="CS37" s="33">
        <v>100</v>
      </c>
      <c r="CT37" s="57">
        <v>100</v>
      </c>
      <c r="CU37" s="57">
        <v>100</v>
      </c>
      <c r="CV37" s="12">
        <v>325.27</v>
      </c>
      <c r="CW37" s="12">
        <v>325.27</v>
      </c>
      <c r="CX37" s="12">
        <v>325.27</v>
      </c>
      <c r="CY37" s="12">
        <v>325.27</v>
      </c>
      <c r="CZ37" s="12">
        <v>325.27</v>
      </c>
      <c r="DA37" s="12">
        <v>325.27</v>
      </c>
      <c r="DB37" s="12">
        <v>325.27</v>
      </c>
      <c r="DC37" s="12">
        <v>325.27</v>
      </c>
      <c r="DD37" s="12">
        <v>325.27</v>
      </c>
      <c r="DE37" s="36">
        <v>325.27</v>
      </c>
      <c r="DF37" s="12"/>
      <c r="DG37" s="12"/>
      <c r="DH37" s="33"/>
      <c r="DI37" s="170"/>
      <c r="DJ37" s="13"/>
      <c r="DK37" s="34"/>
      <c r="DO37" s="9"/>
      <c r="DP37" s="244"/>
      <c r="DQ37" s="244"/>
      <c r="DR37" s="244"/>
      <c r="DS37" s="244"/>
      <c r="EL37" s="16"/>
      <c r="EP37" s="16"/>
      <c r="EU37" s="16"/>
      <c r="FK37" s="16"/>
      <c r="FL37" s="16"/>
      <c r="FM37" s="16"/>
      <c r="FN37" s="22"/>
      <c r="FO37" s="22"/>
    </row>
    <row r="38" spans="1:171">
      <c r="A38" s="19" t="s">
        <v>186</v>
      </c>
      <c r="B38" s="35">
        <v>2.5</v>
      </c>
      <c r="C38" s="12"/>
      <c r="D38" s="12"/>
      <c r="E38" s="12">
        <v>2.5</v>
      </c>
      <c r="F38" s="12">
        <v>2.5</v>
      </c>
      <c r="G38" s="170">
        <v>5</v>
      </c>
      <c r="H38" s="170">
        <v>5</v>
      </c>
      <c r="I38" s="170">
        <v>5</v>
      </c>
      <c r="J38" s="170">
        <v>5</v>
      </c>
      <c r="K38" s="170">
        <v>5</v>
      </c>
      <c r="L38" s="170">
        <v>5</v>
      </c>
      <c r="M38" s="170">
        <v>5</v>
      </c>
      <c r="N38" s="170">
        <v>5</v>
      </c>
      <c r="O38" s="170">
        <v>2.5</v>
      </c>
      <c r="P38" s="170">
        <v>5</v>
      </c>
      <c r="Q38" s="170">
        <v>5</v>
      </c>
      <c r="R38" s="170">
        <v>5</v>
      </c>
      <c r="S38" s="170">
        <v>5</v>
      </c>
      <c r="T38" s="170">
        <v>5</v>
      </c>
      <c r="U38" s="170">
        <v>5</v>
      </c>
      <c r="V38" s="175">
        <v>5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57"/>
      <c r="AH38" s="57"/>
      <c r="AI38" s="13"/>
      <c r="AJ38" s="35"/>
      <c r="AK38" s="12">
        <v>2.5</v>
      </c>
      <c r="AL38" s="12"/>
      <c r="AM38" s="12"/>
      <c r="AN38" s="12"/>
      <c r="AO38" s="12"/>
      <c r="AP38" s="12"/>
      <c r="AQ38" s="12"/>
      <c r="AR38" s="12"/>
      <c r="AS38" s="83">
        <v>5</v>
      </c>
      <c r="AT38" s="83">
        <v>5</v>
      </c>
      <c r="AU38" s="12">
        <v>2.5</v>
      </c>
      <c r="AV38" s="83">
        <v>5</v>
      </c>
      <c r="AW38" s="83">
        <v>5</v>
      </c>
      <c r="AX38" s="83">
        <v>5</v>
      </c>
      <c r="AY38" s="83">
        <v>5</v>
      </c>
      <c r="AZ38" s="83">
        <v>5</v>
      </c>
      <c r="BA38" s="83">
        <v>5</v>
      </c>
      <c r="BB38" s="83">
        <v>5</v>
      </c>
      <c r="BC38" s="83">
        <v>5</v>
      </c>
      <c r="BD38" s="83">
        <v>5</v>
      </c>
      <c r="BE38" s="83">
        <v>5</v>
      </c>
      <c r="BF38" s="83">
        <v>5</v>
      </c>
      <c r="BG38" s="83">
        <v>5</v>
      </c>
      <c r="BH38" s="83">
        <v>5</v>
      </c>
      <c r="BI38" s="83">
        <v>5</v>
      </c>
      <c r="BJ38" s="83">
        <v>5</v>
      </c>
      <c r="BK38" s="93">
        <v>5</v>
      </c>
      <c r="BL38" s="13"/>
      <c r="BM38" s="33">
        <v>5</v>
      </c>
      <c r="BN38" s="83">
        <v>5</v>
      </c>
      <c r="BO38" s="12">
        <v>2.5</v>
      </c>
      <c r="BP38" s="83">
        <v>5</v>
      </c>
      <c r="BQ38" s="83">
        <v>5</v>
      </c>
      <c r="BR38" s="83">
        <v>5</v>
      </c>
      <c r="BS38" s="83">
        <v>5</v>
      </c>
      <c r="BT38" s="83">
        <v>5</v>
      </c>
      <c r="BU38" s="83">
        <v>5</v>
      </c>
      <c r="BV38" s="83">
        <v>5</v>
      </c>
      <c r="BW38" s="83">
        <v>5</v>
      </c>
      <c r="BX38" s="83">
        <v>5</v>
      </c>
      <c r="BY38" s="83">
        <v>5</v>
      </c>
      <c r="BZ38" s="83">
        <v>5</v>
      </c>
      <c r="CA38" s="83">
        <v>5</v>
      </c>
      <c r="CB38" s="12">
        <v>5</v>
      </c>
      <c r="CC38" s="12">
        <v>5</v>
      </c>
      <c r="CD38" s="12">
        <v>5</v>
      </c>
      <c r="CE38" s="12">
        <v>5</v>
      </c>
      <c r="CF38" s="12">
        <v>5</v>
      </c>
      <c r="CG38" s="83">
        <v>5</v>
      </c>
      <c r="CH38" s="83">
        <v>5</v>
      </c>
      <c r="CI38" s="83">
        <v>5</v>
      </c>
      <c r="CJ38" s="83">
        <v>5</v>
      </c>
      <c r="CK38" s="83">
        <v>5</v>
      </c>
      <c r="CL38" s="83">
        <v>5</v>
      </c>
      <c r="CM38" s="83">
        <v>5</v>
      </c>
      <c r="CN38" s="83">
        <v>5</v>
      </c>
      <c r="CO38" s="93">
        <v>5</v>
      </c>
      <c r="CP38" s="12"/>
      <c r="CQ38" s="12"/>
      <c r="CR38" s="12"/>
      <c r="CS38" s="33">
        <v>2.5</v>
      </c>
      <c r="CT38" s="57">
        <v>2.5</v>
      </c>
      <c r="CU38" s="57">
        <v>2.5</v>
      </c>
      <c r="CV38" s="12">
        <v>5</v>
      </c>
      <c r="CW38" s="12">
        <v>5</v>
      </c>
      <c r="CX38" s="12">
        <v>5</v>
      </c>
      <c r="CY38" s="12">
        <v>5</v>
      </c>
      <c r="CZ38" s="12">
        <v>5</v>
      </c>
      <c r="DA38" s="12">
        <v>5</v>
      </c>
      <c r="DB38" s="12">
        <v>5</v>
      </c>
      <c r="DC38" s="12">
        <v>5</v>
      </c>
      <c r="DD38" s="12">
        <v>5</v>
      </c>
      <c r="DE38" s="36">
        <v>5</v>
      </c>
      <c r="DF38" s="12"/>
      <c r="DG38" s="12"/>
      <c r="DH38" s="33">
        <v>2.5</v>
      </c>
      <c r="DI38" s="170">
        <v>2.5</v>
      </c>
      <c r="DJ38" s="13">
        <v>2.5</v>
      </c>
      <c r="DK38" s="34">
        <v>2.5</v>
      </c>
      <c r="DO38" s="9"/>
      <c r="DP38" s="244"/>
      <c r="DQ38" s="244"/>
      <c r="DR38" s="244"/>
      <c r="DS38" s="244"/>
      <c r="EL38" s="16"/>
      <c r="EP38" s="16"/>
      <c r="EU38" s="16"/>
      <c r="FK38" s="16"/>
      <c r="FL38" s="16"/>
      <c r="FM38" s="16"/>
      <c r="FN38" s="22"/>
      <c r="FO38" s="22"/>
    </row>
    <row r="39" spans="1:171">
      <c r="A39" s="162" t="s">
        <v>60</v>
      </c>
      <c r="B39" s="47">
        <f t="shared" ref="B39" si="349">4/12</f>
        <v>0.33333333333333331</v>
      </c>
      <c r="C39" s="12"/>
      <c r="D39" s="12"/>
      <c r="E39" s="48">
        <f t="shared" ref="E39:F39" si="350">4/12</f>
        <v>0.33333333333333331</v>
      </c>
      <c r="F39" s="48">
        <f t="shared" si="350"/>
        <v>0.33333333333333331</v>
      </c>
      <c r="G39" s="142">
        <f t="shared" ref="G39:CU39" si="351">4/12</f>
        <v>0.33333333333333331</v>
      </c>
      <c r="H39" s="142">
        <f t="shared" si="351"/>
        <v>0.33333333333333331</v>
      </c>
      <c r="I39" s="142">
        <f t="shared" si="351"/>
        <v>0.33333333333333331</v>
      </c>
      <c r="J39" s="142">
        <f t="shared" si="351"/>
        <v>0.33333333333333331</v>
      </c>
      <c r="K39" s="142">
        <f t="shared" si="351"/>
        <v>0.33333333333333331</v>
      </c>
      <c r="L39" s="142">
        <f t="shared" si="351"/>
        <v>0.33333333333333331</v>
      </c>
      <c r="M39" s="142">
        <f t="shared" si="351"/>
        <v>0.33333333333333331</v>
      </c>
      <c r="N39" s="142">
        <f t="shared" si="351"/>
        <v>0.33333333333333331</v>
      </c>
      <c r="O39" s="142">
        <f t="shared" si="351"/>
        <v>0.33333333333333331</v>
      </c>
      <c r="P39" s="142">
        <f t="shared" si="351"/>
        <v>0.33333333333333331</v>
      </c>
      <c r="Q39" s="142">
        <f t="shared" si="351"/>
        <v>0.33333333333333331</v>
      </c>
      <c r="R39" s="142">
        <f t="shared" si="351"/>
        <v>0.33333333333333331</v>
      </c>
      <c r="S39" s="142">
        <f t="shared" si="351"/>
        <v>0.33333333333333331</v>
      </c>
      <c r="T39" s="142">
        <f t="shared" si="351"/>
        <v>0.33333333333333331</v>
      </c>
      <c r="U39" s="142">
        <f t="shared" si="351"/>
        <v>0.33333333333333331</v>
      </c>
      <c r="V39" s="42">
        <f t="shared" si="351"/>
        <v>0.33333333333333331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35"/>
      <c r="AK39" s="48">
        <f>4/12</f>
        <v>0.33333333333333331</v>
      </c>
      <c r="AL39" s="12"/>
      <c r="AM39" s="12"/>
      <c r="AN39" s="12"/>
      <c r="AO39" s="12"/>
      <c r="AP39" s="12"/>
      <c r="AQ39" s="12"/>
      <c r="AR39" s="12"/>
      <c r="AS39" s="142">
        <f t="shared" si="351"/>
        <v>0.33333333333333331</v>
      </c>
      <c r="AT39" s="142">
        <f t="shared" si="351"/>
        <v>0.33333333333333331</v>
      </c>
      <c r="AU39" s="48">
        <f t="shared" si="351"/>
        <v>0.33333333333333331</v>
      </c>
      <c r="AV39" s="142">
        <f t="shared" si="351"/>
        <v>0.33333333333333331</v>
      </c>
      <c r="AW39" s="142">
        <f t="shared" si="351"/>
        <v>0.33333333333333331</v>
      </c>
      <c r="AX39" s="142">
        <f t="shared" si="351"/>
        <v>0.33333333333333331</v>
      </c>
      <c r="AY39" s="142">
        <f t="shared" si="351"/>
        <v>0.33333333333333331</v>
      </c>
      <c r="AZ39" s="142">
        <f t="shared" si="351"/>
        <v>0.33333333333333331</v>
      </c>
      <c r="BA39" s="142">
        <f t="shared" si="351"/>
        <v>0.33333333333333331</v>
      </c>
      <c r="BB39" s="142">
        <f t="shared" si="351"/>
        <v>0.33333333333333331</v>
      </c>
      <c r="BC39" s="142">
        <f>4/12</f>
        <v>0.33333333333333331</v>
      </c>
      <c r="BD39" s="142">
        <f t="shared" ref="BD39:BK39" si="352">4/12</f>
        <v>0.33333333333333331</v>
      </c>
      <c r="BE39" s="142">
        <f t="shared" si="352"/>
        <v>0.33333333333333331</v>
      </c>
      <c r="BF39" s="142">
        <f t="shared" si="352"/>
        <v>0.33333333333333331</v>
      </c>
      <c r="BG39" s="142">
        <f t="shared" si="352"/>
        <v>0.33333333333333331</v>
      </c>
      <c r="BH39" s="142">
        <f t="shared" si="352"/>
        <v>0.33333333333333331</v>
      </c>
      <c r="BI39" s="142">
        <f t="shared" si="352"/>
        <v>0.33333333333333331</v>
      </c>
      <c r="BJ39" s="142">
        <f t="shared" si="352"/>
        <v>0.33333333333333331</v>
      </c>
      <c r="BK39" s="42">
        <f t="shared" si="352"/>
        <v>0.33333333333333331</v>
      </c>
      <c r="BL39" s="41"/>
      <c r="BM39" s="40">
        <f t="shared" si="351"/>
        <v>0.33333333333333331</v>
      </c>
      <c r="BN39" s="142">
        <f t="shared" si="351"/>
        <v>0.33333333333333331</v>
      </c>
      <c r="BO39" s="48">
        <f t="shared" si="351"/>
        <v>0.33333333333333331</v>
      </c>
      <c r="BP39" s="142">
        <f t="shared" si="351"/>
        <v>0.33333333333333331</v>
      </c>
      <c r="BQ39" s="142">
        <f t="shared" si="351"/>
        <v>0.33333333333333331</v>
      </c>
      <c r="BR39" s="142">
        <f t="shared" si="351"/>
        <v>0.33333333333333331</v>
      </c>
      <c r="BS39" s="142">
        <f t="shared" si="351"/>
        <v>0.33333333333333331</v>
      </c>
      <c r="BT39" s="142">
        <f t="shared" si="351"/>
        <v>0.33333333333333331</v>
      </c>
      <c r="BU39" s="142">
        <f t="shared" si="351"/>
        <v>0.33333333333333331</v>
      </c>
      <c r="BV39" s="142">
        <f t="shared" si="351"/>
        <v>0.33333333333333331</v>
      </c>
      <c r="BW39" s="142">
        <f t="shared" si="351"/>
        <v>0.33333333333333331</v>
      </c>
      <c r="BX39" s="142">
        <f t="shared" si="351"/>
        <v>0.33333333333333331</v>
      </c>
      <c r="BY39" s="142">
        <f t="shared" si="351"/>
        <v>0.33333333333333331</v>
      </c>
      <c r="BZ39" s="142">
        <f t="shared" si="351"/>
        <v>0.33333333333333331</v>
      </c>
      <c r="CA39" s="142">
        <f t="shared" si="351"/>
        <v>0.33333333333333331</v>
      </c>
      <c r="CB39" s="142">
        <f t="shared" si="351"/>
        <v>0.33333333333333331</v>
      </c>
      <c r="CC39" s="142">
        <f t="shared" si="351"/>
        <v>0.33333333333333331</v>
      </c>
      <c r="CD39" s="142">
        <f t="shared" si="351"/>
        <v>0.33333333333333331</v>
      </c>
      <c r="CE39" s="142">
        <f t="shared" si="351"/>
        <v>0.33333333333333331</v>
      </c>
      <c r="CF39" s="142">
        <f t="shared" si="351"/>
        <v>0.33333333333333331</v>
      </c>
      <c r="CG39" s="48">
        <f>7/12</f>
        <v>0.58333333333333337</v>
      </c>
      <c r="CH39" s="48">
        <f t="shared" ref="CH39:CO39" si="353">7/12</f>
        <v>0.58333333333333337</v>
      </c>
      <c r="CI39" s="48">
        <f t="shared" si="353"/>
        <v>0.58333333333333337</v>
      </c>
      <c r="CJ39" s="48">
        <f t="shared" si="353"/>
        <v>0.58333333333333337</v>
      </c>
      <c r="CK39" s="48">
        <f t="shared" si="353"/>
        <v>0.58333333333333337</v>
      </c>
      <c r="CL39" s="48">
        <f t="shared" si="353"/>
        <v>0.58333333333333337</v>
      </c>
      <c r="CM39" s="48">
        <f t="shared" si="353"/>
        <v>0.58333333333333337</v>
      </c>
      <c r="CN39" s="48">
        <f t="shared" si="353"/>
        <v>0.58333333333333337</v>
      </c>
      <c r="CO39" s="115">
        <f t="shared" si="353"/>
        <v>0.58333333333333337</v>
      </c>
      <c r="CP39" s="48"/>
      <c r="CQ39" s="48"/>
      <c r="CR39" s="48"/>
      <c r="CS39" s="40">
        <f t="shared" si="351"/>
        <v>0.33333333333333331</v>
      </c>
      <c r="CT39" s="41">
        <f t="shared" si="351"/>
        <v>0.33333333333333331</v>
      </c>
      <c r="CU39" s="41">
        <f t="shared" si="351"/>
        <v>0.33333333333333331</v>
      </c>
      <c r="CV39" s="48">
        <f t="shared" ref="CV39:DE39" si="354">5/12</f>
        <v>0.41666666666666669</v>
      </c>
      <c r="CW39" s="48">
        <f t="shared" si="354"/>
        <v>0.41666666666666669</v>
      </c>
      <c r="CX39" s="48">
        <f t="shared" si="354"/>
        <v>0.41666666666666669</v>
      </c>
      <c r="CY39" s="48">
        <f t="shared" si="354"/>
        <v>0.41666666666666669</v>
      </c>
      <c r="CZ39" s="48">
        <f t="shared" si="354"/>
        <v>0.41666666666666669</v>
      </c>
      <c r="DA39" s="48">
        <f t="shared" si="354"/>
        <v>0.41666666666666669</v>
      </c>
      <c r="DB39" s="48">
        <f t="shared" si="354"/>
        <v>0.41666666666666669</v>
      </c>
      <c r="DC39" s="48">
        <f t="shared" si="354"/>
        <v>0.41666666666666669</v>
      </c>
      <c r="DD39" s="48">
        <f t="shared" si="354"/>
        <v>0.41666666666666669</v>
      </c>
      <c r="DE39" s="115">
        <f t="shared" si="354"/>
        <v>0.41666666666666669</v>
      </c>
      <c r="DF39" s="48"/>
      <c r="DG39" s="48"/>
      <c r="DH39" s="40"/>
      <c r="DI39" s="142"/>
      <c r="DJ39" s="41"/>
      <c r="DK39" s="42"/>
      <c r="DO39" s="9"/>
      <c r="DP39" s="244"/>
      <c r="DQ39" s="244"/>
      <c r="DR39" s="244"/>
      <c r="DS39" s="244"/>
      <c r="DY39" s="1"/>
      <c r="EL39" s="16"/>
      <c r="EP39" s="16"/>
      <c r="EU39" s="16"/>
      <c r="FK39" s="16"/>
      <c r="FL39" s="16"/>
      <c r="FM39" s="16"/>
      <c r="FN39" s="22"/>
      <c r="FO39" s="22"/>
    </row>
    <row r="40" spans="1:171">
      <c r="A40" s="19" t="s">
        <v>63</v>
      </c>
      <c r="B40" s="35">
        <v>26</v>
      </c>
      <c r="C40" s="12"/>
      <c r="D40" s="12"/>
      <c r="E40" s="12">
        <v>14</v>
      </c>
      <c r="F40" s="12">
        <v>12</v>
      </c>
      <c r="G40" s="170">
        <v>35</v>
      </c>
      <c r="H40" s="170">
        <v>35</v>
      </c>
      <c r="I40" s="170">
        <v>35</v>
      </c>
      <c r="J40" s="170">
        <v>35</v>
      </c>
      <c r="K40" s="170">
        <v>35</v>
      </c>
      <c r="L40" s="170">
        <v>35</v>
      </c>
      <c r="M40" s="170">
        <v>35</v>
      </c>
      <c r="N40" s="170">
        <v>22</v>
      </c>
      <c r="O40" s="170">
        <v>10</v>
      </c>
      <c r="P40" s="170">
        <v>22</v>
      </c>
      <c r="Q40" s="170">
        <v>22</v>
      </c>
      <c r="R40" s="170">
        <v>35</v>
      </c>
      <c r="S40" s="170">
        <v>35</v>
      </c>
      <c r="T40" s="170">
        <v>35</v>
      </c>
      <c r="U40" s="170">
        <v>35</v>
      </c>
      <c r="V40" s="175">
        <v>35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57"/>
      <c r="AH40" s="57"/>
      <c r="AI40" s="13"/>
      <c r="AJ40" s="35"/>
      <c r="AK40" s="12">
        <v>35</v>
      </c>
      <c r="AL40" s="12"/>
      <c r="AM40" s="12"/>
      <c r="AN40" s="12"/>
      <c r="AO40" s="12"/>
      <c r="AP40" s="12"/>
      <c r="AQ40" s="12"/>
      <c r="AR40" s="12"/>
      <c r="AS40" s="83">
        <v>35</v>
      </c>
      <c r="AT40" s="83">
        <v>35</v>
      </c>
      <c r="AU40" s="12">
        <v>26</v>
      </c>
      <c r="AV40" s="83">
        <v>35</v>
      </c>
      <c r="AW40" s="83">
        <v>35</v>
      </c>
      <c r="AX40" s="83">
        <v>35</v>
      </c>
      <c r="AY40" s="83">
        <v>35</v>
      </c>
      <c r="AZ40" s="83">
        <v>22</v>
      </c>
      <c r="BA40" s="83">
        <v>22</v>
      </c>
      <c r="BB40" s="83">
        <v>22</v>
      </c>
      <c r="BC40" s="83">
        <v>22</v>
      </c>
      <c r="BD40" s="83">
        <v>22</v>
      </c>
      <c r="BE40" s="83">
        <v>22</v>
      </c>
      <c r="BF40" s="83">
        <v>22</v>
      </c>
      <c r="BG40" s="83">
        <v>22</v>
      </c>
      <c r="BH40" s="83">
        <v>22</v>
      </c>
      <c r="BI40" s="83">
        <v>22</v>
      </c>
      <c r="BJ40" s="83">
        <v>22</v>
      </c>
      <c r="BK40" s="93">
        <v>22</v>
      </c>
      <c r="BL40" s="13"/>
      <c r="BM40" s="33">
        <v>35</v>
      </c>
      <c r="BN40" s="83">
        <v>35</v>
      </c>
      <c r="BO40" s="12">
        <v>26</v>
      </c>
      <c r="BP40" s="83">
        <v>35</v>
      </c>
      <c r="BQ40" s="83">
        <v>35</v>
      </c>
      <c r="BR40" s="83">
        <v>35</v>
      </c>
      <c r="BS40" s="83">
        <v>35</v>
      </c>
      <c r="BT40" s="83">
        <v>22</v>
      </c>
      <c r="BU40" s="83">
        <v>22</v>
      </c>
      <c r="BV40" s="83">
        <v>22</v>
      </c>
      <c r="BW40" s="83">
        <v>14</v>
      </c>
      <c r="BX40" s="83">
        <v>14</v>
      </c>
      <c r="BY40" s="83">
        <v>14</v>
      </c>
      <c r="BZ40" s="83">
        <v>14</v>
      </c>
      <c r="CA40" s="83">
        <v>14</v>
      </c>
      <c r="CB40" s="12">
        <v>22</v>
      </c>
      <c r="CC40" s="12">
        <v>31</v>
      </c>
      <c r="CD40" s="12">
        <v>31</v>
      </c>
      <c r="CE40" s="12">
        <v>31</v>
      </c>
      <c r="CF40" s="12">
        <v>22</v>
      </c>
      <c r="CG40" s="83">
        <v>16</v>
      </c>
      <c r="CH40" s="83">
        <v>16</v>
      </c>
      <c r="CI40" s="83">
        <v>16</v>
      </c>
      <c r="CJ40" s="83">
        <v>16</v>
      </c>
      <c r="CK40" s="83">
        <v>16</v>
      </c>
      <c r="CL40" s="83">
        <v>16</v>
      </c>
      <c r="CM40" s="83">
        <v>16</v>
      </c>
      <c r="CN40" s="83">
        <v>16</v>
      </c>
      <c r="CO40" s="93">
        <v>16</v>
      </c>
      <c r="CP40" s="12"/>
      <c r="CQ40" s="12"/>
      <c r="CR40" s="12"/>
      <c r="CS40" s="33">
        <v>26</v>
      </c>
      <c r="CT40" s="57">
        <v>26</v>
      </c>
      <c r="CU40" s="57">
        <v>26</v>
      </c>
      <c r="CV40" s="57">
        <v>35</v>
      </c>
      <c r="CW40" s="57">
        <v>26</v>
      </c>
      <c r="CX40" s="57">
        <v>55</v>
      </c>
      <c r="CY40" s="83">
        <v>26</v>
      </c>
      <c r="CZ40" s="57">
        <v>55</v>
      </c>
      <c r="DA40" s="83">
        <v>26</v>
      </c>
      <c r="DB40" s="83">
        <v>55</v>
      </c>
      <c r="DC40" s="83">
        <v>26</v>
      </c>
      <c r="DD40" s="83">
        <v>35</v>
      </c>
      <c r="DE40" s="93">
        <v>26</v>
      </c>
      <c r="DF40" s="57"/>
      <c r="DG40" s="12"/>
      <c r="DH40" s="33">
        <v>19</v>
      </c>
      <c r="DI40" s="170">
        <v>19</v>
      </c>
      <c r="DJ40" s="13">
        <v>19</v>
      </c>
      <c r="DK40" s="34">
        <v>19</v>
      </c>
      <c r="DO40" s="9"/>
      <c r="DP40" s="244"/>
      <c r="DQ40" s="244"/>
      <c r="DR40" s="244"/>
      <c r="DS40" s="244"/>
      <c r="EL40" s="16"/>
      <c r="EP40" s="16"/>
      <c r="EU40" s="16"/>
      <c r="FK40" s="16"/>
      <c r="FL40" s="16"/>
      <c r="FM40" s="16"/>
      <c r="FN40" s="22"/>
      <c r="FO40" s="22"/>
    </row>
    <row r="41" spans="1:171">
      <c r="A41" s="19" t="s">
        <v>62</v>
      </c>
      <c r="B41" s="47">
        <f t="shared" ref="B41" si="355">B39*B38*B35</f>
        <v>124.99999999999999</v>
      </c>
      <c r="C41" s="48"/>
      <c r="D41" s="48"/>
      <c r="E41" s="48">
        <f t="shared" ref="E41:F41" si="356">E39*E38*E35</f>
        <v>124.99999999999999</v>
      </c>
      <c r="F41" s="48">
        <f t="shared" si="356"/>
        <v>124.99999999999999</v>
      </c>
      <c r="G41" s="142">
        <f t="shared" ref="G41:N41" si="357">G39*G38*G35</f>
        <v>249.99999999999997</v>
      </c>
      <c r="H41" s="142">
        <f t="shared" ref="H41:M41" si="358">H39*H38*H35</f>
        <v>249.99999999999997</v>
      </c>
      <c r="I41" s="142">
        <f t="shared" si="358"/>
        <v>249.99999999999997</v>
      </c>
      <c r="J41" s="142">
        <f t="shared" si="358"/>
        <v>249.99999999999997</v>
      </c>
      <c r="K41" s="142">
        <f t="shared" si="358"/>
        <v>249.99999999999997</v>
      </c>
      <c r="L41" s="142">
        <f t="shared" si="358"/>
        <v>249.99999999999997</v>
      </c>
      <c r="M41" s="142">
        <f t="shared" si="358"/>
        <v>249.99999999999997</v>
      </c>
      <c r="N41" s="142">
        <f t="shared" si="357"/>
        <v>249.99999999999997</v>
      </c>
      <c r="O41" s="142">
        <v>10</v>
      </c>
      <c r="P41" s="142">
        <f t="shared" ref="P41:V41" si="359">P39*P38*P35</f>
        <v>249.99999999999997</v>
      </c>
      <c r="Q41" s="142">
        <f t="shared" si="359"/>
        <v>249.99999999999997</v>
      </c>
      <c r="R41" s="142">
        <f t="shared" si="359"/>
        <v>249.99999999999997</v>
      </c>
      <c r="S41" s="142">
        <f t="shared" si="359"/>
        <v>249.99999999999997</v>
      </c>
      <c r="T41" s="142">
        <f t="shared" si="359"/>
        <v>249.99999999999997</v>
      </c>
      <c r="U41" s="142">
        <f t="shared" si="359"/>
        <v>249.99999999999997</v>
      </c>
      <c r="V41" s="42">
        <f t="shared" si="359"/>
        <v>249.99999999999997</v>
      </c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7"/>
      <c r="AK41" s="48">
        <f t="shared" ref="AK41" si="360">AK39*AK38*AK35</f>
        <v>124.99999999999999</v>
      </c>
      <c r="AL41" s="12"/>
      <c r="AM41" s="12"/>
      <c r="AN41" s="12"/>
      <c r="AO41" s="12"/>
      <c r="AP41" s="12"/>
      <c r="AQ41" s="12"/>
      <c r="AR41" s="12"/>
      <c r="AS41" s="142">
        <f t="shared" ref="AS41:BW41" si="361">AS39*AS38*AS35</f>
        <v>249.99999999999997</v>
      </c>
      <c r="AT41" s="142">
        <f t="shared" si="361"/>
        <v>249.99999999999997</v>
      </c>
      <c r="AU41" s="48">
        <f t="shared" si="361"/>
        <v>124.99999999999999</v>
      </c>
      <c r="AV41" s="142">
        <f t="shared" ref="AV41:BB41" si="362">AV39*AV38*AV35</f>
        <v>249.99999999999997</v>
      </c>
      <c r="AW41" s="142">
        <f t="shared" si="362"/>
        <v>249.99999999999997</v>
      </c>
      <c r="AX41" s="142">
        <f t="shared" si="362"/>
        <v>249.99999999999997</v>
      </c>
      <c r="AY41" s="142">
        <f t="shared" si="362"/>
        <v>249.99999999999997</v>
      </c>
      <c r="AZ41" s="142">
        <f t="shared" si="362"/>
        <v>249.99999999999997</v>
      </c>
      <c r="BA41" s="142">
        <f t="shared" si="362"/>
        <v>249.99999999999997</v>
      </c>
      <c r="BB41" s="142">
        <f t="shared" si="362"/>
        <v>249.99999999999997</v>
      </c>
      <c r="BC41" s="142">
        <f t="shared" ref="BC41:BK41" si="363">BC39*BC38*BC35</f>
        <v>249.99999999999997</v>
      </c>
      <c r="BD41" s="142">
        <f t="shared" si="363"/>
        <v>249.99999999999997</v>
      </c>
      <c r="BE41" s="142">
        <f t="shared" si="363"/>
        <v>249.99999999999997</v>
      </c>
      <c r="BF41" s="142">
        <f t="shared" si="363"/>
        <v>249.99999999999997</v>
      </c>
      <c r="BG41" s="142">
        <f t="shared" si="363"/>
        <v>249.99999999999997</v>
      </c>
      <c r="BH41" s="142">
        <f t="shared" si="363"/>
        <v>249.99999999999997</v>
      </c>
      <c r="BI41" s="142">
        <f t="shared" si="363"/>
        <v>249.99999999999997</v>
      </c>
      <c r="BJ41" s="142">
        <f t="shared" si="363"/>
        <v>249.99999999999997</v>
      </c>
      <c r="BK41" s="42">
        <f t="shared" si="363"/>
        <v>249.99999999999997</v>
      </c>
      <c r="BL41" s="41"/>
      <c r="BM41" s="40">
        <f t="shared" si="361"/>
        <v>249.99999999999997</v>
      </c>
      <c r="BN41" s="142">
        <f t="shared" si="361"/>
        <v>249.99999999999997</v>
      </c>
      <c r="BO41" s="48">
        <f t="shared" ref="BO41" si="364">BO39*BO38*BO35</f>
        <v>124.99999999999999</v>
      </c>
      <c r="BP41" s="142">
        <f t="shared" ref="BP41:BV41" si="365">BP39*BP38*BP35</f>
        <v>249.99999999999997</v>
      </c>
      <c r="BQ41" s="142">
        <f t="shared" si="365"/>
        <v>249.99999999999997</v>
      </c>
      <c r="BR41" s="142">
        <f t="shared" si="365"/>
        <v>249.99999999999997</v>
      </c>
      <c r="BS41" s="142">
        <f t="shared" si="365"/>
        <v>249.99999999999997</v>
      </c>
      <c r="BT41" s="142">
        <f t="shared" si="365"/>
        <v>249.99999999999997</v>
      </c>
      <c r="BU41" s="142">
        <f t="shared" si="365"/>
        <v>249.99999999999997</v>
      </c>
      <c r="BV41" s="142">
        <f t="shared" si="365"/>
        <v>249.99999999999997</v>
      </c>
      <c r="BW41" s="142">
        <f t="shared" si="361"/>
        <v>249.99999999999997</v>
      </c>
      <c r="BX41" s="142">
        <f t="shared" ref="BX41:CA41" si="366">BX39*BX38*BX35</f>
        <v>249.99999999999997</v>
      </c>
      <c r="BY41" s="142">
        <f t="shared" si="366"/>
        <v>249.99999999999997</v>
      </c>
      <c r="BZ41" s="142">
        <f t="shared" si="366"/>
        <v>249.99999999999997</v>
      </c>
      <c r="CA41" s="142">
        <f t="shared" si="366"/>
        <v>249.99999999999997</v>
      </c>
      <c r="CB41" s="142">
        <f t="shared" ref="CB41:CC41" si="367">CB39*CB38*CB35</f>
        <v>249.99999999999997</v>
      </c>
      <c r="CC41" s="142">
        <f t="shared" si="367"/>
        <v>249.99999999999997</v>
      </c>
      <c r="CD41" s="142">
        <f t="shared" ref="CD41:CG41" si="368">CD39*CD38*CD35</f>
        <v>249.99999999999997</v>
      </c>
      <c r="CE41" s="142">
        <f t="shared" si="368"/>
        <v>249.99999999999997</v>
      </c>
      <c r="CF41" s="142">
        <f t="shared" si="368"/>
        <v>249.99999999999997</v>
      </c>
      <c r="CG41" s="142">
        <f t="shared" si="368"/>
        <v>437.50000000000006</v>
      </c>
      <c r="CH41" s="142">
        <f t="shared" ref="CH41:CO41" si="369">CH39*CH38*CH35</f>
        <v>437.50000000000006</v>
      </c>
      <c r="CI41" s="142">
        <f t="shared" si="369"/>
        <v>437.50000000000006</v>
      </c>
      <c r="CJ41" s="142">
        <f t="shared" si="369"/>
        <v>437.50000000000006</v>
      </c>
      <c r="CK41" s="142">
        <f t="shared" si="369"/>
        <v>437.50000000000006</v>
      </c>
      <c r="CL41" s="142">
        <f t="shared" si="369"/>
        <v>437.50000000000006</v>
      </c>
      <c r="CM41" s="142">
        <f t="shared" si="369"/>
        <v>437.50000000000006</v>
      </c>
      <c r="CN41" s="142">
        <f t="shared" si="369"/>
        <v>437.50000000000006</v>
      </c>
      <c r="CO41" s="42">
        <f t="shared" si="369"/>
        <v>437.50000000000006</v>
      </c>
      <c r="CP41" s="48"/>
      <c r="CQ41" s="48"/>
      <c r="CR41" s="48"/>
      <c r="CS41" s="40">
        <f t="shared" ref="CS41" si="370">CS39*CS38*CS35</f>
        <v>124.99999999999999</v>
      </c>
      <c r="CT41" s="41">
        <f t="shared" ref="CT41:CU41" si="371">CT39*CT38*CT35</f>
        <v>124.99999999999999</v>
      </c>
      <c r="CU41" s="41">
        <f t="shared" si="371"/>
        <v>124.99999999999999</v>
      </c>
      <c r="CV41" s="41">
        <f t="shared" ref="CV41:CY41" si="372">CV39*CV38*CV35</f>
        <v>312.5</v>
      </c>
      <c r="CW41" s="41">
        <f t="shared" ref="CW41" si="373">CW39*CW38*CW35</f>
        <v>312.5</v>
      </c>
      <c r="CX41" s="41">
        <f t="shared" si="372"/>
        <v>312.5</v>
      </c>
      <c r="CY41" s="142">
        <f t="shared" si="372"/>
        <v>312.5</v>
      </c>
      <c r="CZ41" s="41">
        <f t="shared" ref="CZ41:DB41" si="374">CZ39*CZ38*CZ35</f>
        <v>312.5</v>
      </c>
      <c r="DA41" s="142">
        <f t="shared" si="374"/>
        <v>312.5</v>
      </c>
      <c r="DB41" s="142">
        <f t="shared" si="374"/>
        <v>312.5</v>
      </c>
      <c r="DC41" s="142">
        <f t="shared" ref="DC41:DE41" si="375">DC39*DC38*DC35</f>
        <v>312.5</v>
      </c>
      <c r="DD41" s="142">
        <f t="shared" si="375"/>
        <v>312.5</v>
      </c>
      <c r="DE41" s="42">
        <f t="shared" si="375"/>
        <v>312.5</v>
      </c>
      <c r="DF41" s="41"/>
      <c r="DG41" s="48"/>
      <c r="DH41" s="33"/>
      <c r="DI41" s="170"/>
      <c r="DJ41" s="13"/>
      <c r="DK41" s="34"/>
      <c r="DO41" s="9"/>
      <c r="DP41" s="244"/>
      <c r="DQ41" s="244"/>
      <c r="DR41" s="244"/>
      <c r="DS41" s="244"/>
      <c r="EL41" s="16"/>
      <c r="EP41" s="16"/>
      <c r="EU41" s="16"/>
      <c r="FK41" s="16"/>
      <c r="FL41" s="16"/>
      <c r="FM41" s="16"/>
      <c r="FN41" s="22"/>
      <c r="FO41" s="22"/>
    </row>
    <row r="42" spans="1:171">
      <c r="A42" s="19" t="s">
        <v>61</v>
      </c>
      <c r="B42" s="47">
        <f>B41+B40</f>
        <v>151</v>
      </c>
      <c r="C42" s="48"/>
      <c r="D42" s="48"/>
      <c r="E42" s="48">
        <f t="shared" ref="E42:F42" si="376">E41+E40</f>
        <v>139</v>
      </c>
      <c r="F42" s="48">
        <f t="shared" si="376"/>
        <v>137</v>
      </c>
      <c r="G42" s="142">
        <f t="shared" ref="G42:BW42" si="377">G41+G40</f>
        <v>285</v>
      </c>
      <c r="H42" s="142">
        <f t="shared" ref="H42:M42" si="378">H41+H40</f>
        <v>285</v>
      </c>
      <c r="I42" s="142">
        <f t="shared" si="378"/>
        <v>285</v>
      </c>
      <c r="J42" s="142">
        <f t="shared" si="378"/>
        <v>285</v>
      </c>
      <c r="K42" s="142">
        <f t="shared" si="378"/>
        <v>285</v>
      </c>
      <c r="L42" s="142">
        <f t="shared" si="378"/>
        <v>285</v>
      </c>
      <c r="M42" s="142">
        <f t="shared" si="378"/>
        <v>285</v>
      </c>
      <c r="N42" s="142">
        <f t="shared" si="377"/>
        <v>272</v>
      </c>
      <c r="O42" s="142">
        <f t="shared" si="377"/>
        <v>20</v>
      </c>
      <c r="P42" s="142">
        <f t="shared" ref="P42:V42" si="379">P41+P40</f>
        <v>272</v>
      </c>
      <c r="Q42" s="142">
        <f t="shared" si="379"/>
        <v>272</v>
      </c>
      <c r="R42" s="142">
        <f t="shared" si="379"/>
        <v>285</v>
      </c>
      <c r="S42" s="142">
        <f t="shared" si="379"/>
        <v>285</v>
      </c>
      <c r="T42" s="142">
        <f t="shared" si="379"/>
        <v>285</v>
      </c>
      <c r="U42" s="142">
        <f t="shared" si="379"/>
        <v>285</v>
      </c>
      <c r="V42" s="42">
        <f t="shared" si="379"/>
        <v>285</v>
      </c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7"/>
      <c r="AK42" s="48">
        <f t="shared" ref="AK42" si="380">AK41+AK40</f>
        <v>160</v>
      </c>
      <c r="AL42" s="12"/>
      <c r="AM42" s="12"/>
      <c r="AN42" s="12"/>
      <c r="AO42" s="12"/>
      <c r="AP42" s="12"/>
      <c r="AQ42" s="12"/>
      <c r="AR42" s="12"/>
      <c r="AS42" s="142">
        <f t="shared" si="377"/>
        <v>285</v>
      </c>
      <c r="AT42" s="142">
        <f t="shared" si="377"/>
        <v>285</v>
      </c>
      <c r="AU42" s="48">
        <f t="shared" si="377"/>
        <v>151</v>
      </c>
      <c r="AV42" s="142">
        <f t="shared" ref="AV42:BB42" si="381">AV41+AV40</f>
        <v>285</v>
      </c>
      <c r="AW42" s="142">
        <f t="shared" si="381"/>
        <v>285</v>
      </c>
      <c r="AX42" s="142">
        <f t="shared" si="381"/>
        <v>285</v>
      </c>
      <c r="AY42" s="142">
        <f t="shared" si="381"/>
        <v>285</v>
      </c>
      <c r="AZ42" s="142">
        <f t="shared" si="381"/>
        <v>272</v>
      </c>
      <c r="BA42" s="142">
        <f t="shared" si="381"/>
        <v>272</v>
      </c>
      <c r="BB42" s="142">
        <f t="shared" si="381"/>
        <v>272</v>
      </c>
      <c r="BC42" s="142">
        <f t="shared" ref="BC42:BK42" si="382">BC41+BC40</f>
        <v>272</v>
      </c>
      <c r="BD42" s="142">
        <f t="shared" si="382"/>
        <v>272</v>
      </c>
      <c r="BE42" s="142">
        <f t="shared" si="382"/>
        <v>272</v>
      </c>
      <c r="BF42" s="142">
        <f t="shared" si="382"/>
        <v>272</v>
      </c>
      <c r="BG42" s="142">
        <f t="shared" si="382"/>
        <v>272</v>
      </c>
      <c r="BH42" s="142">
        <f t="shared" si="382"/>
        <v>272</v>
      </c>
      <c r="BI42" s="142">
        <f t="shared" si="382"/>
        <v>272</v>
      </c>
      <c r="BJ42" s="142">
        <f t="shared" si="382"/>
        <v>272</v>
      </c>
      <c r="BK42" s="42">
        <f t="shared" si="382"/>
        <v>272</v>
      </c>
      <c r="BL42" s="41"/>
      <c r="BM42" s="40">
        <f t="shared" si="377"/>
        <v>285</v>
      </c>
      <c r="BN42" s="142">
        <f t="shared" si="377"/>
        <v>285</v>
      </c>
      <c r="BO42" s="48">
        <f t="shared" ref="BO42" si="383">BO41+BO40</f>
        <v>151</v>
      </c>
      <c r="BP42" s="142">
        <f t="shared" ref="BP42:BV42" si="384">BP41+BP40</f>
        <v>285</v>
      </c>
      <c r="BQ42" s="142">
        <f t="shared" si="384"/>
        <v>285</v>
      </c>
      <c r="BR42" s="142">
        <f t="shared" si="384"/>
        <v>285</v>
      </c>
      <c r="BS42" s="142">
        <f t="shared" si="384"/>
        <v>285</v>
      </c>
      <c r="BT42" s="142">
        <f t="shared" si="384"/>
        <v>272</v>
      </c>
      <c r="BU42" s="142">
        <f t="shared" si="384"/>
        <v>272</v>
      </c>
      <c r="BV42" s="142">
        <f t="shared" si="384"/>
        <v>272</v>
      </c>
      <c r="BW42" s="142">
        <f t="shared" si="377"/>
        <v>264</v>
      </c>
      <c r="BX42" s="142">
        <f t="shared" ref="BX42:CA42" si="385">BX41+BX40</f>
        <v>264</v>
      </c>
      <c r="BY42" s="142">
        <f t="shared" si="385"/>
        <v>264</v>
      </c>
      <c r="BZ42" s="142">
        <f t="shared" si="385"/>
        <v>264</v>
      </c>
      <c r="CA42" s="142">
        <f t="shared" si="385"/>
        <v>264</v>
      </c>
      <c r="CB42" s="142">
        <f t="shared" ref="CB42:CC42" si="386">CB41+CB40</f>
        <v>272</v>
      </c>
      <c r="CC42" s="142">
        <f t="shared" si="386"/>
        <v>281</v>
      </c>
      <c r="CD42" s="142">
        <f t="shared" ref="CD42:CG42" si="387">CD41+CD40</f>
        <v>281</v>
      </c>
      <c r="CE42" s="142">
        <f t="shared" si="387"/>
        <v>281</v>
      </c>
      <c r="CF42" s="142">
        <f t="shared" si="387"/>
        <v>272</v>
      </c>
      <c r="CG42" s="142">
        <f t="shared" si="387"/>
        <v>453.50000000000006</v>
      </c>
      <c r="CH42" s="142">
        <f t="shared" ref="CH42:CO42" si="388">CH41+CH40</f>
        <v>453.50000000000006</v>
      </c>
      <c r="CI42" s="142">
        <f t="shared" si="388"/>
        <v>453.50000000000006</v>
      </c>
      <c r="CJ42" s="142">
        <f t="shared" si="388"/>
        <v>453.50000000000006</v>
      </c>
      <c r="CK42" s="142">
        <f t="shared" si="388"/>
        <v>453.50000000000006</v>
      </c>
      <c r="CL42" s="142">
        <f t="shared" si="388"/>
        <v>453.50000000000006</v>
      </c>
      <c r="CM42" s="142">
        <f t="shared" si="388"/>
        <v>453.50000000000006</v>
      </c>
      <c r="CN42" s="142">
        <f t="shared" si="388"/>
        <v>453.50000000000006</v>
      </c>
      <c r="CO42" s="42">
        <f t="shared" si="388"/>
        <v>453.50000000000006</v>
      </c>
      <c r="CP42" s="48"/>
      <c r="CQ42" s="48"/>
      <c r="CR42" s="48"/>
      <c r="CS42" s="40">
        <f t="shared" ref="CS42" si="389">CS41+CS40</f>
        <v>151</v>
      </c>
      <c r="CT42" s="41">
        <f t="shared" ref="CT42:CU42" si="390">CT41+CT40</f>
        <v>151</v>
      </c>
      <c r="CU42" s="41">
        <f t="shared" si="390"/>
        <v>151</v>
      </c>
      <c r="CV42" s="41">
        <f t="shared" ref="CV42:CY42" si="391">CV41+CV40</f>
        <v>347.5</v>
      </c>
      <c r="CW42" s="41">
        <f t="shared" ref="CW42" si="392">CW41+CW40</f>
        <v>338.5</v>
      </c>
      <c r="CX42" s="41">
        <f t="shared" si="391"/>
        <v>367.5</v>
      </c>
      <c r="CY42" s="142">
        <f t="shared" si="391"/>
        <v>338.5</v>
      </c>
      <c r="CZ42" s="41">
        <f t="shared" ref="CZ42:DB42" si="393">CZ41+CZ40</f>
        <v>367.5</v>
      </c>
      <c r="DA42" s="142">
        <f t="shared" si="393"/>
        <v>338.5</v>
      </c>
      <c r="DB42" s="142">
        <f t="shared" si="393"/>
        <v>367.5</v>
      </c>
      <c r="DC42" s="142">
        <f t="shared" ref="DC42:DE42" si="394">DC41+DC40</f>
        <v>338.5</v>
      </c>
      <c r="DD42" s="142">
        <f t="shared" si="394"/>
        <v>347.5</v>
      </c>
      <c r="DE42" s="42">
        <f t="shared" si="394"/>
        <v>338.5</v>
      </c>
      <c r="DF42" s="41"/>
      <c r="DG42" s="48"/>
      <c r="DH42" s="33"/>
      <c r="DI42" s="170"/>
      <c r="DJ42" s="13"/>
      <c r="DK42" s="34"/>
      <c r="DO42" s="9"/>
      <c r="DP42" s="244"/>
      <c r="DQ42" s="244"/>
      <c r="DR42" s="244"/>
      <c r="DS42" s="244"/>
      <c r="EL42" s="16"/>
      <c r="EP42" s="16"/>
      <c r="EU42" s="16"/>
      <c r="FK42" s="16"/>
      <c r="FL42" s="16"/>
      <c r="FM42" s="16"/>
      <c r="FN42" s="22"/>
      <c r="FO42" s="22"/>
    </row>
    <row r="43" spans="1:171">
      <c r="A43" s="19" t="s">
        <v>64</v>
      </c>
      <c r="B43" s="47">
        <f t="shared" ref="B43" si="395">B37*B38</f>
        <v>250</v>
      </c>
      <c r="C43" s="48"/>
      <c r="D43" s="48"/>
      <c r="E43" s="48">
        <f t="shared" ref="E43:F43" si="396">E37*E38</f>
        <v>250</v>
      </c>
      <c r="F43" s="48">
        <f t="shared" si="396"/>
        <v>250</v>
      </c>
      <c r="G43" s="142">
        <f t="shared" ref="G43:BW43" si="397">G37*G38</f>
        <v>500</v>
      </c>
      <c r="H43" s="142">
        <f t="shared" ref="H43:M43" si="398">H37*H38</f>
        <v>500</v>
      </c>
      <c r="I43" s="142">
        <f t="shared" si="398"/>
        <v>500</v>
      </c>
      <c r="J43" s="142">
        <f t="shared" si="398"/>
        <v>500</v>
      </c>
      <c r="K43" s="142">
        <f t="shared" si="398"/>
        <v>500</v>
      </c>
      <c r="L43" s="142">
        <f t="shared" si="398"/>
        <v>500</v>
      </c>
      <c r="M43" s="142">
        <f t="shared" si="398"/>
        <v>500</v>
      </c>
      <c r="N43" s="142">
        <f t="shared" si="397"/>
        <v>500</v>
      </c>
      <c r="O43" s="142">
        <f t="shared" si="397"/>
        <v>250</v>
      </c>
      <c r="P43" s="142">
        <f t="shared" ref="P43:V43" si="399">P37*P38</f>
        <v>500</v>
      </c>
      <c r="Q43" s="142">
        <f t="shared" si="399"/>
        <v>500</v>
      </c>
      <c r="R43" s="142">
        <f t="shared" si="399"/>
        <v>500</v>
      </c>
      <c r="S43" s="142">
        <f t="shared" si="399"/>
        <v>500</v>
      </c>
      <c r="T43" s="142">
        <f t="shared" si="399"/>
        <v>500</v>
      </c>
      <c r="U43" s="142">
        <f t="shared" si="399"/>
        <v>500</v>
      </c>
      <c r="V43" s="42">
        <f t="shared" si="399"/>
        <v>500</v>
      </c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7"/>
      <c r="AK43" s="48">
        <f t="shared" ref="AK43" si="400">AK37*AK38</f>
        <v>250</v>
      </c>
      <c r="AL43" s="12"/>
      <c r="AM43" s="12"/>
      <c r="AN43" s="12"/>
      <c r="AO43" s="12"/>
      <c r="AP43" s="12"/>
      <c r="AQ43" s="12"/>
      <c r="AR43" s="12"/>
      <c r="AS43" s="142">
        <f t="shared" si="397"/>
        <v>500</v>
      </c>
      <c r="AT43" s="142">
        <f t="shared" si="397"/>
        <v>500</v>
      </c>
      <c r="AU43" s="48">
        <f t="shared" si="397"/>
        <v>250</v>
      </c>
      <c r="AV43" s="142">
        <f t="shared" ref="AV43:BB43" si="401">AV37*AV38</f>
        <v>500</v>
      </c>
      <c r="AW43" s="142">
        <f t="shared" si="401"/>
        <v>500</v>
      </c>
      <c r="AX43" s="142">
        <f t="shared" si="401"/>
        <v>500</v>
      </c>
      <c r="AY43" s="142">
        <f t="shared" si="401"/>
        <v>500</v>
      </c>
      <c r="AZ43" s="142">
        <f t="shared" si="401"/>
        <v>500</v>
      </c>
      <c r="BA43" s="142">
        <f t="shared" si="401"/>
        <v>500</v>
      </c>
      <c r="BB43" s="142">
        <f t="shared" si="401"/>
        <v>500</v>
      </c>
      <c r="BC43" s="142">
        <f t="shared" ref="BC43:BK43" si="402">BC37*BC38</f>
        <v>500</v>
      </c>
      <c r="BD43" s="142">
        <f t="shared" si="402"/>
        <v>500</v>
      </c>
      <c r="BE43" s="142">
        <f t="shared" si="402"/>
        <v>500</v>
      </c>
      <c r="BF43" s="142">
        <f t="shared" si="402"/>
        <v>500</v>
      </c>
      <c r="BG43" s="142">
        <f t="shared" si="402"/>
        <v>500</v>
      </c>
      <c r="BH43" s="142">
        <f t="shared" si="402"/>
        <v>500</v>
      </c>
      <c r="BI43" s="142">
        <f t="shared" si="402"/>
        <v>500</v>
      </c>
      <c r="BJ43" s="142">
        <f t="shared" si="402"/>
        <v>500</v>
      </c>
      <c r="BK43" s="42">
        <f t="shared" si="402"/>
        <v>500</v>
      </c>
      <c r="BL43" s="41"/>
      <c r="BM43" s="40">
        <f t="shared" si="397"/>
        <v>500</v>
      </c>
      <c r="BN43" s="142">
        <f t="shared" si="397"/>
        <v>500</v>
      </c>
      <c r="BO43" s="48">
        <f t="shared" ref="BO43" si="403">BO37*BO38</f>
        <v>250</v>
      </c>
      <c r="BP43" s="142">
        <f t="shared" ref="BP43:BV43" si="404">BP37*BP38</f>
        <v>500</v>
      </c>
      <c r="BQ43" s="142">
        <f t="shared" si="404"/>
        <v>500</v>
      </c>
      <c r="BR43" s="142">
        <f t="shared" si="404"/>
        <v>500</v>
      </c>
      <c r="BS43" s="142">
        <f t="shared" si="404"/>
        <v>500</v>
      </c>
      <c r="BT43" s="142">
        <f t="shared" si="404"/>
        <v>500</v>
      </c>
      <c r="BU43" s="142">
        <f t="shared" si="404"/>
        <v>500</v>
      </c>
      <c r="BV43" s="142">
        <f t="shared" si="404"/>
        <v>500</v>
      </c>
      <c r="BW43" s="142">
        <f t="shared" si="397"/>
        <v>250</v>
      </c>
      <c r="BX43" s="142">
        <f t="shared" ref="BX43:CA43" si="405">BX37*BX38</f>
        <v>250</v>
      </c>
      <c r="BY43" s="142">
        <f t="shared" si="405"/>
        <v>250</v>
      </c>
      <c r="BZ43" s="142">
        <f t="shared" si="405"/>
        <v>250</v>
      </c>
      <c r="CA43" s="142">
        <f t="shared" si="405"/>
        <v>250</v>
      </c>
      <c r="CB43" s="142">
        <f t="shared" ref="CB43:CC43" si="406">CB37*CB38</f>
        <v>250</v>
      </c>
      <c r="CC43" s="142">
        <f t="shared" si="406"/>
        <v>250</v>
      </c>
      <c r="CD43" s="142">
        <f t="shared" ref="CD43:CG43" si="407">CD37*CD38</f>
        <v>250</v>
      </c>
      <c r="CE43" s="142">
        <f t="shared" si="407"/>
        <v>250</v>
      </c>
      <c r="CF43" s="142">
        <f t="shared" si="407"/>
        <v>250</v>
      </c>
      <c r="CG43" s="142">
        <f t="shared" si="407"/>
        <v>500</v>
      </c>
      <c r="CH43" s="142">
        <f t="shared" ref="CH43:CO43" si="408">CH37*CH38</f>
        <v>500</v>
      </c>
      <c r="CI43" s="142">
        <f t="shared" si="408"/>
        <v>500</v>
      </c>
      <c r="CJ43" s="142">
        <f t="shared" si="408"/>
        <v>500</v>
      </c>
      <c r="CK43" s="142">
        <f t="shared" si="408"/>
        <v>500</v>
      </c>
      <c r="CL43" s="142">
        <f t="shared" si="408"/>
        <v>500</v>
      </c>
      <c r="CM43" s="142">
        <f t="shared" si="408"/>
        <v>500</v>
      </c>
      <c r="CN43" s="142">
        <f t="shared" si="408"/>
        <v>500</v>
      </c>
      <c r="CO43" s="42">
        <f t="shared" si="408"/>
        <v>500</v>
      </c>
      <c r="CP43" s="48"/>
      <c r="CQ43" s="48"/>
      <c r="CR43" s="48"/>
      <c r="CS43" s="40">
        <f t="shared" ref="CS43" si="409">CS37*CS38</f>
        <v>250</v>
      </c>
      <c r="CT43" s="41">
        <f t="shared" ref="CT43:CU43" si="410">CT37*CT38</f>
        <v>250</v>
      </c>
      <c r="CU43" s="41">
        <f t="shared" si="410"/>
        <v>250</v>
      </c>
      <c r="CV43" s="41">
        <f t="shared" ref="CV43:CY43" si="411">CV37*CV38</f>
        <v>1626.35</v>
      </c>
      <c r="CW43" s="41">
        <f t="shared" ref="CW43" si="412">CW37*CW38</f>
        <v>1626.35</v>
      </c>
      <c r="CX43" s="41">
        <f t="shared" si="411"/>
        <v>1626.35</v>
      </c>
      <c r="CY43" s="142">
        <f t="shared" si="411"/>
        <v>1626.35</v>
      </c>
      <c r="CZ43" s="41">
        <f t="shared" ref="CZ43:DB43" si="413">CZ37*CZ38</f>
        <v>1626.35</v>
      </c>
      <c r="DA43" s="142">
        <f t="shared" si="413"/>
        <v>1626.35</v>
      </c>
      <c r="DB43" s="142">
        <f t="shared" si="413"/>
        <v>1626.35</v>
      </c>
      <c r="DC43" s="142">
        <f t="shared" ref="DC43:DE43" si="414">DC37*DC38</f>
        <v>1626.35</v>
      </c>
      <c r="DD43" s="142">
        <f t="shared" si="414"/>
        <v>1626.35</v>
      </c>
      <c r="DE43" s="42">
        <f t="shared" si="414"/>
        <v>1626.35</v>
      </c>
      <c r="DF43" s="41"/>
      <c r="DG43" s="48"/>
      <c r="DH43" s="33"/>
      <c r="DI43" s="170"/>
      <c r="DJ43" s="13"/>
      <c r="DK43" s="34"/>
      <c r="DO43" s="9"/>
      <c r="DP43" s="244"/>
      <c r="DQ43" s="244"/>
      <c r="DR43" s="244"/>
      <c r="DS43" s="244"/>
      <c r="EL43" s="16"/>
      <c r="EP43" s="16"/>
      <c r="EU43" s="16"/>
      <c r="FK43" s="16"/>
      <c r="FL43" s="16"/>
      <c r="FM43" s="16"/>
      <c r="FN43" s="22"/>
      <c r="FO43" s="22"/>
    </row>
    <row r="44" spans="1:171">
      <c r="A44" s="19" t="s">
        <v>75</v>
      </c>
      <c r="B44" s="49">
        <f>((1.2*B42)+(1.6*B43))/1000</f>
        <v>0.58120000000000005</v>
      </c>
      <c r="C44" s="50"/>
      <c r="D44" s="50"/>
      <c r="E44" s="50">
        <f t="shared" ref="E44:F44" si="415">((1.2*E42)+(1.6*E43))/1000</f>
        <v>0.56679999999999997</v>
      </c>
      <c r="F44" s="50">
        <f t="shared" si="415"/>
        <v>0.56440000000000001</v>
      </c>
      <c r="G44" s="26">
        <f t="shared" ref="G44:BW44" si="416">((1.2*G42)+(1.6*G43))/1000</f>
        <v>1.1419999999999999</v>
      </c>
      <c r="H44" s="26">
        <f t="shared" ref="H44:M44" si="417">((1.2*H42)+(1.6*H43))/1000</f>
        <v>1.1419999999999999</v>
      </c>
      <c r="I44" s="26">
        <f t="shared" si="417"/>
        <v>1.1419999999999999</v>
      </c>
      <c r="J44" s="26">
        <f t="shared" si="417"/>
        <v>1.1419999999999999</v>
      </c>
      <c r="K44" s="26">
        <f t="shared" si="417"/>
        <v>1.1419999999999999</v>
      </c>
      <c r="L44" s="26">
        <f t="shared" si="417"/>
        <v>1.1419999999999999</v>
      </c>
      <c r="M44" s="26">
        <f t="shared" si="417"/>
        <v>1.1419999999999999</v>
      </c>
      <c r="N44" s="26">
        <f t="shared" si="416"/>
        <v>1.1264000000000001</v>
      </c>
      <c r="O44" s="26">
        <f t="shared" si="416"/>
        <v>0.42399999999999999</v>
      </c>
      <c r="P44" s="26">
        <f t="shared" ref="P44:V44" si="418">((1.2*P42)+(1.6*P43))/1000</f>
        <v>1.1264000000000001</v>
      </c>
      <c r="Q44" s="26">
        <f t="shared" si="418"/>
        <v>1.1264000000000001</v>
      </c>
      <c r="R44" s="26">
        <f t="shared" si="418"/>
        <v>1.1419999999999999</v>
      </c>
      <c r="S44" s="26">
        <f t="shared" si="418"/>
        <v>1.1419999999999999</v>
      </c>
      <c r="T44" s="26">
        <f t="shared" si="418"/>
        <v>1.1419999999999999</v>
      </c>
      <c r="U44" s="26">
        <f t="shared" si="418"/>
        <v>1.1419999999999999</v>
      </c>
      <c r="V44" s="44">
        <f t="shared" si="418"/>
        <v>1.1419999999999999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49"/>
      <c r="AK44" s="50">
        <f t="shared" ref="AK44" si="419">((1.2*AK42)+(1.6*AK43))/1000</f>
        <v>0.59199999999999997</v>
      </c>
      <c r="AL44" s="12"/>
      <c r="AM44" s="12"/>
      <c r="AN44" s="12"/>
      <c r="AO44" s="12"/>
      <c r="AP44" s="12"/>
      <c r="AQ44" s="12"/>
      <c r="AR44" s="12"/>
      <c r="AS44" s="26">
        <f t="shared" si="416"/>
        <v>1.1419999999999999</v>
      </c>
      <c r="AT44" s="26">
        <f t="shared" si="416"/>
        <v>1.1419999999999999</v>
      </c>
      <c r="AU44" s="50">
        <f t="shared" si="416"/>
        <v>0.58120000000000005</v>
      </c>
      <c r="AV44" s="26">
        <f t="shared" ref="AV44:BB44" si="420">((1.2*AV42)+(1.6*AV43))/1000</f>
        <v>1.1419999999999999</v>
      </c>
      <c r="AW44" s="26">
        <f t="shared" si="420"/>
        <v>1.1419999999999999</v>
      </c>
      <c r="AX44" s="26">
        <f t="shared" si="420"/>
        <v>1.1419999999999999</v>
      </c>
      <c r="AY44" s="26">
        <f t="shared" si="420"/>
        <v>1.1419999999999999</v>
      </c>
      <c r="AZ44" s="26">
        <f t="shared" si="420"/>
        <v>1.1264000000000001</v>
      </c>
      <c r="BA44" s="26">
        <f t="shared" si="420"/>
        <v>1.1264000000000001</v>
      </c>
      <c r="BB44" s="26">
        <f t="shared" si="420"/>
        <v>1.1264000000000001</v>
      </c>
      <c r="BC44" s="26">
        <f t="shared" ref="BC44:BK44" si="421">((1.2*BC42)+(1.6*BC43))/1000</f>
        <v>1.1264000000000001</v>
      </c>
      <c r="BD44" s="26">
        <f t="shared" si="421"/>
        <v>1.1264000000000001</v>
      </c>
      <c r="BE44" s="26">
        <f t="shared" si="421"/>
        <v>1.1264000000000001</v>
      </c>
      <c r="BF44" s="26">
        <f t="shared" si="421"/>
        <v>1.1264000000000001</v>
      </c>
      <c r="BG44" s="26">
        <f t="shared" si="421"/>
        <v>1.1264000000000001</v>
      </c>
      <c r="BH44" s="26">
        <f t="shared" si="421"/>
        <v>1.1264000000000001</v>
      </c>
      <c r="BI44" s="26">
        <f t="shared" si="421"/>
        <v>1.1264000000000001</v>
      </c>
      <c r="BJ44" s="26">
        <f t="shared" si="421"/>
        <v>1.1264000000000001</v>
      </c>
      <c r="BK44" s="44">
        <f t="shared" si="421"/>
        <v>1.1264000000000001</v>
      </c>
      <c r="BL44" s="26"/>
      <c r="BM44" s="43">
        <f t="shared" si="416"/>
        <v>1.1419999999999999</v>
      </c>
      <c r="BN44" s="26">
        <f t="shared" si="416"/>
        <v>1.1419999999999999</v>
      </c>
      <c r="BO44" s="50">
        <f t="shared" ref="BO44" si="422">((1.2*BO42)+(1.6*BO43))/1000</f>
        <v>0.58120000000000005</v>
      </c>
      <c r="BP44" s="26">
        <f t="shared" ref="BP44:BV44" si="423">((1.2*BP42)+(1.6*BP43))/1000</f>
        <v>1.1419999999999999</v>
      </c>
      <c r="BQ44" s="26">
        <f t="shared" si="423"/>
        <v>1.1419999999999999</v>
      </c>
      <c r="BR44" s="26">
        <f t="shared" si="423"/>
        <v>1.1419999999999999</v>
      </c>
      <c r="BS44" s="26">
        <f t="shared" si="423"/>
        <v>1.1419999999999999</v>
      </c>
      <c r="BT44" s="26">
        <f t="shared" si="423"/>
        <v>1.1264000000000001</v>
      </c>
      <c r="BU44" s="26">
        <f t="shared" si="423"/>
        <v>1.1264000000000001</v>
      </c>
      <c r="BV44" s="26">
        <f t="shared" si="423"/>
        <v>1.1264000000000001</v>
      </c>
      <c r="BW44" s="26">
        <f t="shared" si="416"/>
        <v>0.71679999999999999</v>
      </c>
      <c r="BX44" s="26">
        <f t="shared" ref="BX44:CA44" si="424">((1.2*BX42)+(1.6*BX43))/1000</f>
        <v>0.71679999999999999</v>
      </c>
      <c r="BY44" s="26">
        <f t="shared" si="424"/>
        <v>0.71679999999999999</v>
      </c>
      <c r="BZ44" s="26">
        <f t="shared" si="424"/>
        <v>0.71679999999999999</v>
      </c>
      <c r="CA44" s="26">
        <f t="shared" si="424"/>
        <v>0.71679999999999999</v>
      </c>
      <c r="CB44" s="26">
        <f t="shared" ref="CB44:CC44" si="425">((1.2*CB42)+(1.6*CB43))/1000</f>
        <v>0.72639999999999993</v>
      </c>
      <c r="CC44" s="26">
        <f t="shared" si="425"/>
        <v>0.73720000000000008</v>
      </c>
      <c r="CD44" s="26">
        <f t="shared" ref="CD44:CG44" si="426">((1.2*CD42)+(1.6*CD43))/1000</f>
        <v>0.73720000000000008</v>
      </c>
      <c r="CE44" s="26">
        <f t="shared" si="426"/>
        <v>0.73720000000000008</v>
      </c>
      <c r="CF44" s="26">
        <f t="shared" si="426"/>
        <v>0.72639999999999993</v>
      </c>
      <c r="CG44" s="26">
        <f t="shared" si="426"/>
        <v>1.3442000000000001</v>
      </c>
      <c r="CH44" s="26">
        <f t="shared" ref="CH44:CO44" si="427">((1.2*CH42)+(1.6*CH43))/1000</f>
        <v>1.3442000000000001</v>
      </c>
      <c r="CI44" s="26">
        <f t="shared" si="427"/>
        <v>1.3442000000000001</v>
      </c>
      <c r="CJ44" s="26">
        <f t="shared" si="427"/>
        <v>1.3442000000000001</v>
      </c>
      <c r="CK44" s="26">
        <f t="shared" si="427"/>
        <v>1.3442000000000001</v>
      </c>
      <c r="CL44" s="26">
        <f t="shared" si="427"/>
        <v>1.3442000000000001</v>
      </c>
      <c r="CM44" s="26">
        <f t="shared" si="427"/>
        <v>1.3442000000000001</v>
      </c>
      <c r="CN44" s="26">
        <f t="shared" si="427"/>
        <v>1.3442000000000001</v>
      </c>
      <c r="CO44" s="44">
        <f t="shared" si="427"/>
        <v>1.3442000000000001</v>
      </c>
      <c r="CP44" s="50"/>
      <c r="CQ44" s="50"/>
      <c r="CR44" s="50"/>
      <c r="CS44" s="43">
        <f t="shared" ref="CS44" si="428">((1.2*CS42)+(1.6*CS43))/1000</f>
        <v>0.58120000000000005</v>
      </c>
      <c r="CT44" s="26">
        <f t="shared" ref="CT44:CU44" si="429">((1.2*CT42)+(1.6*CT43))/1000</f>
        <v>0.58120000000000005</v>
      </c>
      <c r="CU44" s="26">
        <f t="shared" si="429"/>
        <v>0.58120000000000005</v>
      </c>
      <c r="CV44" s="26">
        <f t="shared" ref="CV44:CY44" si="430">((1.2*CV42)+(1.6*CV43))/1000</f>
        <v>3.0191599999999998</v>
      </c>
      <c r="CW44" s="26">
        <f t="shared" ref="CW44" si="431">((1.2*CW42)+(1.6*CW43))/1000</f>
        <v>3.0083599999999997</v>
      </c>
      <c r="CX44" s="26">
        <f t="shared" si="430"/>
        <v>3.0431599999999999</v>
      </c>
      <c r="CY44" s="26">
        <f t="shared" si="430"/>
        <v>3.0083599999999997</v>
      </c>
      <c r="CZ44" s="26">
        <f t="shared" ref="CZ44:DB44" si="432">((1.2*CZ42)+(1.6*CZ43))/1000</f>
        <v>3.0431599999999999</v>
      </c>
      <c r="DA44" s="26">
        <f t="shared" si="432"/>
        <v>3.0083599999999997</v>
      </c>
      <c r="DB44" s="26">
        <f t="shared" si="432"/>
        <v>3.0431599999999999</v>
      </c>
      <c r="DC44" s="26">
        <f t="shared" ref="DC44:DE44" si="433">((1.2*DC42)+(1.6*DC43))/1000</f>
        <v>3.0083599999999997</v>
      </c>
      <c r="DD44" s="26">
        <f t="shared" si="433"/>
        <v>3.0191599999999998</v>
      </c>
      <c r="DE44" s="44">
        <f t="shared" si="433"/>
        <v>3.0083599999999997</v>
      </c>
      <c r="DF44" s="26"/>
      <c r="DG44" s="50"/>
      <c r="DH44" s="33">
        <f>210.27/1000*DH38</f>
        <v>0.525675</v>
      </c>
      <c r="DI44" s="170">
        <f>210.27/1000*DI38</f>
        <v>0.525675</v>
      </c>
      <c r="DJ44" s="13">
        <f t="shared" ref="DJ44:DK44" si="434">210.27/1000*DJ38</f>
        <v>0.525675</v>
      </c>
      <c r="DK44" s="34">
        <f t="shared" si="434"/>
        <v>0.525675</v>
      </c>
      <c r="DO44" s="9"/>
      <c r="DP44" s="244"/>
      <c r="DQ44" s="244"/>
      <c r="DR44" s="244"/>
      <c r="DS44" s="244"/>
      <c r="EL44" s="16"/>
      <c r="EP44" s="16"/>
      <c r="EU44" s="16"/>
      <c r="FK44" s="16"/>
      <c r="FL44" s="16"/>
      <c r="FM44" s="16"/>
      <c r="FN44" s="22"/>
      <c r="FO44" s="22"/>
    </row>
    <row r="45" spans="1:171">
      <c r="A45" s="19" t="s">
        <v>66</v>
      </c>
      <c r="B45" s="47">
        <f t="shared" ref="B45" si="435">(B44*B36^2)/8</f>
        <v>45.406250000000007</v>
      </c>
      <c r="C45" s="48"/>
      <c r="D45" s="48"/>
      <c r="E45" s="48">
        <f>(E44*E36^2)/8</f>
        <v>19.288912499999999</v>
      </c>
      <c r="F45" s="48">
        <f t="shared" ref="F45" si="436">(F44*F36^2)/8</f>
        <v>12.857737500000001</v>
      </c>
      <c r="G45" s="142">
        <f t="shared" ref="G45:BW45" si="437">(G44*G36^2)/8</f>
        <v>89.218749999999986</v>
      </c>
      <c r="H45" s="142">
        <f t="shared" ref="H45:M45" si="438">(H44*H36^2)/8</f>
        <v>89.218749999999986</v>
      </c>
      <c r="I45" s="142">
        <f t="shared" si="438"/>
        <v>89.218749999999986</v>
      </c>
      <c r="J45" s="142">
        <f t="shared" si="438"/>
        <v>89.218749999999986</v>
      </c>
      <c r="K45" s="142">
        <f t="shared" si="438"/>
        <v>89.218749999999986</v>
      </c>
      <c r="L45" s="142">
        <f t="shared" si="438"/>
        <v>89.218749999999986</v>
      </c>
      <c r="M45" s="142">
        <f t="shared" si="438"/>
        <v>89.218749999999986</v>
      </c>
      <c r="N45" s="142">
        <f t="shared" si="437"/>
        <v>38.332799999999999</v>
      </c>
      <c r="O45" s="142">
        <f t="shared" si="437"/>
        <v>9.6592500000000001</v>
      </c>
      <c r="P45" s="142">
        <f t="shared" ref="P45:V45" si="439">(P44*P36^2)/8</f>
        <v>38.332799999999999</v>
      </c>
      <c r="Q45" s="142">
        <f t="shared" si="439"/>
        <v>38.332799999999999</v>
      </c>
      <c r="R45" s="142">
        <f t="shared" si="439"/>
        <v>89.218749999999986</v>
      </c>
      <c r="S45" s="142">
        <f t="shared" si="439"/>
        <v>89.218749999999986</v>
      </c>
      <c r="T45" s="142">
        <f t="shared" si="439"/>
        <v>89.218749999999986</v>
      </c>
      <c r="U45" s="142">
        <f t="shared" si="439"/>
        <v>89.218749999999986</v>
      </c>
      <c r="V45" s="42">
        <f t="shared" si="439"/>
        <v>89.218749999999986</v>
      </c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7"/>
      <c r="AK45" s="48">
        <f t="shared" ref="AK45" si="440">(AK44*AK36^2)/8</f>
        <v>20.1465</v>
      </c>
      <c r="AL45" s="12"/>
      <c r="AM45" s="12"/>
      <c r="AN45" s="12"/>
      <c r="AO45" s="12"/>
      <c r="AP45" s="12"/>
      <c r="AQ45" s="12"/>
      <c r="AR45" s="12"/>
      <c r="AS45" s="142">
        <f t="shared" si="437"/>
        <v>89.218749999999986</v>
      </c>
      <c r="AT45" s="142">
        <f t="shared" si="437"/>
        <v>89.218749999999986</v>
      </c>
      <c r="AU45" s="48">
        <f t="shared" si="437"/>
        <v>45.406250000000007</v>
      </c>
      <c r="AV45" s="142">
        <f t="shared" ref="AV45:BB45" si="441">(AV44*AV36^2)/8</f>
        <v>89.218749999999986</v>
      </c>
      <c r="AW45" s="142">
        <f t="shared" si="441"/>
        <v>89.218749999999986</v>
      </c>
      <c r="AX45" s="142">
        <f t="shared" si="441"/>
        <v>89.218749999999986</v>
      </c>
      <c r="AY45" s="142">
        <f t="shared" si="441"/>
        <v>89.218749999999986</v>
      </c>
      <c r="AZ45" s="142">
        <f t="shared" si="441"/>
        <v>38.332799999999999</v>
      </c>
      <c r="BA45" s="142">
        <f t="shared" si="441"/>
        <v>38.332799999999999</v>
      </c>
      <c r="BB45" s="142">
        <f t="shared" si="441"/>
        <v>38.332799999999999</v>
      </c>
      <c r="BC45" s="142">
        <f t="shared" ref="BC45:BK45" si="442">(BC44*BC36^2)/8</f>
        <v>38.332799999999999</v>
      </c>
      <c r="BD45" s="142">
        <f t="shared" si="442"/>
        <v>38.332799999999999</v>
      </c>
      <c r="BE45" s="142">
        <f t="shared" si="442"/>
        <v>38.332799999999999</v>
      </c>
      <c r="BF45" s="142">
        <f t="shared" si="442"/>
        <v>38.332799999999999</v>
      </c>
      <c r="BG45" s="142">
        <f t="shared" si="442"/>
        <v>38.332799999999999</v>
      </c>
      <c r="BH45" s="142">
        <f t="shared" si="442"/>
        <v>38.332799999999999</v>
      </c>
      <c r="BI45" s="142">
        <f t="shared" si="442"/>
        <v>38.332799999999999</v>
      </c>
      <c r="BJ45" s="142">
        <f t="shared" si="442"/>
        <v>38.332799999999999</v>
      </c>
      <c r="BK45" s="42">
        <f t="shared" si="442"/>
        <v>38.332799999999999</v>
      </c>
      <c r="BL45" s="41"/>
      <c r="BM45" s="40">
        <f t="shared" si="437"/>
        <v>89.218749999999986</v>
      </c>
      <c r="BN45" s="142">
        <f t="shared" si="437"/>
        <v>89.218749999999986</v>
      </c>
      <c r="BO45" s="48">
        <f t="shared" ref="BO45" si="443">(BO44*BO36^2)/8</f>
        <v>45.406250000000007</v>
      </c>
      <c r="BP45" s="142">
        <f t="shared" ref="BP45:BV45" si="444">(BP44*BP36^2)/8</f>
        <v>89.218749999999986</v>
      </c>
      <c r="BQ45" s="142">
        <f t="shared" si="444"/>
        <v>89.218749999999986</v>
      </c>
      <c r="BR45" s="142">
        <f t="shared" si="444"/>
        <v>89.218749999999986</v>
      </c>
      <c r="BS45" s="142">
        <f t="shared" si="444"/>
        <v>89.218749999999986</v>
      </c>
      <c r="BT45" s="142">
        <f t="shared" si="444"/>
        <v>38.332799999999999</v>
      </c>
      <c r="BU45" s="142">
        <f t="shared" si="444"/>
        <v>38.332799999999999</v>
      </c>
      <c r="BV45" s="142">
        <f t="shared" si="444"/>
        <v>38.332799999999999</v>
      </c>
      <c r="BW45" s="142">
        <f t="shared" si="437"/>
        <v>25.894400000000001</v>
      </c>
      <c r="BX45" s="142">
        <f t="shared" ref="BX45:CA45" si="445">(BX44*BX36^2)/8</f>
        <v>25.894400000000001</v>
      </c>
      <c r="BY45" s="142">
        <f t="shared" si="445"/>
        <v>25.894400000000001</v>
      </c>
      <c r="BZ45" s="142">
        <f t="shared" si="445"/>
        <v>25.894400000000001</v>
      </c>
      <c r="CA45" s="142">
        <f t="shared" si="445"/>
        <v>25.894400000000001</v>
      </c>
      <c r="CB45" s="142">
        <f>(CB44*CB36^2)/8</f>
        <v>42.954074999999996</v>
      </c>
      <c r="CC45" s="142">
        <f>(CC44*CC36^2)/8</f>
        <v>63.497109375000008</v>
      </c>
      <c r="CD45" s="142">
        <f>(CD44*CD36^2)/8</f>
        <v>70.748152261213519</v>
      </c>
      <c r="CE45" s="142">
        <f>(CE44*CE36^2)/8</f>
        <v>63.497109375000008</v>
      </c>
      <c r="CF45" s="142">
        <f>(CF44*CF36^2)/8</f>
        <v>42.954074999999996</v>
      </c>
      <c r="CG45" s="142">
        <f t="shared" ref="CG45:CO45" si="446">(CG44*CG36^2)/8</f>
        <v>45.744806250000003</v>
      </c>
      <c r="CH45" s="142">
        <f t="shared" si="446"/>
        <v>45.744806250000003</v>
      </c>
      <c r="CI45" s="142">
        <f t="shared" si="446"/>
        <v>45.744806250000003</v>
      </c>
      <c r="CJ45" s="142">
        <f t="shared" si="446"/>
        <v>45.744806250000003</v>
      </c>
      <c r="CK45" s="142">
        <f t="shared" si="446"/>
        <v>45.744806250000003</v>
      </c>
      <c r="CL45" s="142">
        <f t="shared" si="446"/>
        <v>45.744806250000003</v>
      </c>
      <c r="CM45" s="142">
        <f t="shared" si="446"/>
        <v>45.744806250000003</v>
      </c>
      <c r="CN45" s="142">
        <f t="shared" si="446"/>
        <v>45.744806250000003</v>
      </c>
      <c r="CO45" s="42">
        <f t="shared" si="446"/>
        <v>45.744806250000003</v>
      </c>
      <c r="CP45" s="48"/>
      <c r="CQ45" s="48"/>
      <c r="CR45" s="48"/>
      <c r="CS45" s="40">
        <f t="shared" ref="CS45" si="447">(CS44*CS36^2)/8</f>
        <v>45.406250000000007</v>
      </c>
      <c r="CT45" s="41">
        <f t="shared" ref="CT45:CU45" si="448">(CT44*CT36^2)/8</f>
        <v>45.406250000000007</v>
      </c>
      <c r="CU45" s="41">
        <f t="shared" si="448"/>
        <v>45.406250000000007</v>
      </c>
      <c r="CV45" s="41">
        <f t="shared" ref="CV45:CY45" si="449">(CV44*CV36^2)/8</f>
        <v>178.5314221875</v>
      </c>
      <c r="CW45" s="41">
        <f t="shared" ref="CW45" si="450">(CW44*CW36^2)/8</f>
        <v>108.67700499999999</v>
      </c>
      <c r="CX45" s="41">
        <f t="shared" si="449"/>
        <v>262.1159296875</v>
      </c>
      <c r="CY45" s="142">
        <f t="shared" si="449"/>
        <v>108.67700499999999</v>
      </c>
      <c r="CZ45" s="41">
        <f t="shared" ref="CZ45:DB45" si="451">(CZ44*CZ36^2)/8</f>
        <v>313.50881154131156</v>
      </c>
      <c r="DA45" s="142">
        <f t="shared" si="451"/>
        <v>108.67700499999999</v>
      </c>
      <c r="DB45" s="142">
        <f t="shared" si="451"/>
        <v>262.1159296875</v>
      </c>
      <c r="DC45" s="142">
        <f t="shared" ref="DC45:DE45" si="452">(DC44*DC36^2)/8</f>
        <v>108.67700499999999</v>
      </c>
      <c r="DD45" s="142">
        <f t="shared" si="452"/>
        <v>178.5314221875</v>
      </c>
      <c r="DE45" s="42">
        <f t="shared" si="452"/>
        <v>108.67700499999999</v>
      </c>
      <c r="DF45" s="41"/>
      <c r="DG45" s="48"/>
      <c r="DH45" s="40">
        <f>(DH44*DH36^2)/8</f>
        <v>41.068359375</v>
      </c>
      <c r="DI45" s="142">
        <f>(DI44*DI36^2)/8</f>
        <v>41.068359375</v>
      </c>
      <c r="DJ45" s="41">
        <f t="shared" ref="DJ45" si="453">(DJ44*DJ36^2)/8</f>
        <v>41.068359375</v>
      </c>
      <c r="DK45" s="42">
        <f t="shared" ref="DK45" si="454">(DK44*DK36^2)/8</f>
        <v>41.068359375</v>
      </c>
      <c r="DO45" s="9"/>
      <c r="DP45" s="244"/>
      <c r="DQ45" s="244"/>
      <c r="DR45" s="244"/>
      <c r="DS45" s="244"/>
      <c r="EL45" s="16"/>
      <c r="EP45" s="16"/>
      <c r="EU45" s="16"/>
      <c r="FK45" s="16"/>
      <c r="FL45" s="16"/>
      <c r="FM45" s="16"/>
      <c r="FN45" s="22"/>
      <c r="FO45" s="22"/>
    </row>
    <row r="46" spans="1:171">
      <c r="A46" s="157" t="s">
        <v>185</v>
      </c>
      <c r="B46" s="98" t="s">
        <v>178</v>
      </c>
      <c r="C46" s="120"/>
      <c r="D46" s="120"/>
      <c r="E46" s="71" t="s">
        <v>109</v>
      </c>
      <c r="F46" s="71" t="s">
        <v>101</v>
      </c>
      <c r="G46" s="176" t="s">
        <v>74</v>
      </c>
      <c r="H46" s="176" t="s">
        <v>74</v>
      </c>
      <c r="I46" s="176" t="s">
        <v>74</v>
      </c>
      <c r="J46" s="176" t="s">
        <v>74</v>
      </c>
      <c r="K46" s="176" t="s">
        <v>74</v>
      </c>
      <c r="L46" s="176" t="s">
        <v>74</v>
      </c>
      <c r="M46" s="176" t="s">
        <v>74</v>
      </c>
      <c r="N46" s="176" t="s">
        <v>101</v>
      </c>
      <c r="O46" s="176" t="s">
        <v>108</v>
      </c>
      <c r="P46" s="176" t="s">
        <v>101</v>
      </c>
      <c r="Q46" s="176" t="s">
        <v>101</v>
      </c>
      <c r="R46" s="176" t="s">
        <v>74</v>
      </c>
      <c r="S46" s="176" t="s">
        <v>74</v>
      </c>
      <c r="T46" s="176" t="s">
        <v>74</v>
      </c>
      <c r="U46" s="176" t="s">
        <v>74</v>
      </c>
      <c r="V46" s="177" t="s">
        <v>74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63"/>
      <c r="AH46" s="63"/>
      <c r="AI46" s="11"/>
      <c r="AJ46" s="132"/>
      <c r="AK46" s="71" t="s">
        <v>109</v>
      </c>
      <c r="AL46" s="120"/>
      <c r="AM46" s="71"/>
      <c r="AN46" s="71"/>
      <c r="AO46" s="71"/>
      <c r="AP46" s="71"/>
      <c r="AQ46" s="71"/>
      <c r="AR46" s="71"/>
      <c r="AS46" s="85" t="s">
        <v>74</v>
      </c>
      <c r="AT46" s="85" t="s">
        <v>74</v>
      </c>
      <c r="AU46" s="71" t="s">
        <v>178</v>
      </c>
      <c r="AV46" s="85" t="s">
        <v>74</v>
      </c>
      <c r="AW46" s="85" t="s">
        <v>74</v>
      </c>
      <c r="AX46" s="85" t="s">
        <v>74</v>
      </c>
      <c r="AY46" s="85" t="s">
        <v>74</v>
      </c>
      <c r="AZ46" s="85" t="s">
        <v>101</v>
      </c>
      <c r="BA46" s="85" t="s">
        <v>101</v>
      </c>
      <c r="BB46" s="85" t="s">
        <v>101</v>
      </c>
      <c r="BC46" s="85" t="s">
        <v>101</v>
      </c>
      <c r="BD46" s="85" t="s">
        <v>101</v>
      </c>
      <c r="BE46" s="85" t="s">
        <v>101</v>
      </c>
      <c r="BF46" s="85" t="s">
        <v>101</v>
      </c>
      <c r="BG46" s="85" t="s">
        <v>101</v>
      </c>
      <c r="BH46" s="85" t="s">
        <v>101</v>
      </c>
      <c r="BI46" s="85" t="s">
        <v>101</v>
      </c>
      <c r="BJ46" s="85" t="s">
        <v>101</v>
      </c>
      <c r="BK46" s="94" t="s">
        <v>101</v>
      </c>
      <c r="BL46" s="11"/>
      <c r="BM46" s="45" t="s">
        <v>74</v>
      </c>
      <c r="BN46" s="85" t="s">
        <v>74</v>
      </c>
      <c r="BO46" s="71" t="s">
        <v>178</v>
      </c>
      <c r="BP46" s="85" t="s">
        <v>74</v>
      </c>
      <c r="BQ46" s="85" t="s">
        <v>74</v>
      </c>
      <c r="BR46" s="85" t="s">
        <v>74</v>
      </c>
      <c r="BS46" s="85" t="s">
        <v>74</v>
      </c>
      <c r="BT46" s="85" t="s">
        <v>101</v>
      </c>
      <c r="BU46" s="85" t="s">
        <v>101</v>
      </c>
      <c r="BV46" s="85" t="s">
        <v>101</v>
      </c>
      <c r="BW46" s="85" t="s">
        <v>109</v>
      </c>
      <c r="BX46" s="85" t="s">
        <v>109</v>
      </c>
      <c r="BY46" s="85" t="s">
        <v>109</v>
      </c>
      <c r="BZ46" s="85" t="s">
        <v>109</v>
      </c>
      <c r="CA46" s="85" t="s">
        <v>109</v>
      </c>
      <c r="CB46" s="71" t="s">
        <v>177</v>
      </c>
      <c r="CC46" s="71" t="s">
        <v>182</v>
      </c>
      <c r="CD46" s="71" t="s">
        <v>182</v>
      </c>
      <c r="CE46" s="71" t="s">
        <v>182</v>
      </c>
      <c r="CF46" s="71" t="s">
        <v>177</v>
      </c>
      <c r="CG46" s="85" t="s">
        <v>176</v>
      </c>
      <c r="CH46" s="85" t="s">
        <v>176</v>
      </c>
      <c r="CI46" s="85" t="s">
        <v>176</v>
      </c>
      <c r="CJ46" s="85" t="s">
        <v>176</v>
      </c>
      <c r="CK46" s="85" t="s">
        <v>176</v>
      </c>
      <c r="CL46" s="85" t="s">
        <v>176</v>
      </c>
      <c r="CM46" s="85" t="s">
        <v>176</v>
      </c>
      <c r="CN46" s="85" t="s">
        <v>176</v>
      </c>
      <c r="CO46" s="94" t="s">
        <v>176</v>
      </c>
      <c r="CP46" s="71"/>
      <c r="CQ46" s="71"/>
      <c r="CR46" s="71"/>
      <c r="CS46" s="45" t="s">
        <v>397</v>
      </c>
      <c r="CT46" s="63" t="s">
        <v>397</v>
      </c>
      <c r="CU46" s="63" t="s">
        <v>397</v>
      </c>
      <c r="CV46" s="71" t="s">
        <v>74</v>
      </c>
      <c r="CW46" s="71" t="s">
        <v>178</v>
      </c>
      <c r="CX46" s="71" t="s">
        <v>410</v>
      </c>
      <c r="CY46" s="71" t="s">
        <v>178</v>
      </c>
      <c r="CZ46" s="71" t="s">
        <v>398</v>
      </c>
      <c r="DA46" s="71" t="s">
        <v>178</v>
      </c>
      <c r="DB46" s="71" t="s">
        <v>410</v>
      </c>
      <c r="DC46" s="71" t="s">
        <v>178</v>
      </c>
      <c r="DD46" s="71" t="s">
        <v>74</v>
      </c>
      <c r="DE46" s="116" t="s">
        <v>178</v>
      </c>
      <c r="DF46" s="71"/>
      <c r="DG46" s="71"/>
      <c r="DH46" s="45" t="s">
        <v>331</v>
      </c>
      <c r="DI46" s="176" t="s">
        <v>331</v>
      </c>
      <c r="DJ46" s="11" t="s">
        <v>331</v>
      </c>
      <c r="DK46" s="46" t="s">
        <v>331</v>
      </c>
      <c r="DO46" s="9"/>
      <c r="DP46" s="244"/>
      <c r="DQ46" s="244"/>
      <c r="DR46" s="244"/>
      <c r="DS46" s="244"/>
      <c r="EL46" s="16"/>
      <c r="EP46" s="16"/>
      <c r="EU46" s="16"/>
      <c r="FK46" s="16"/>
      <c r="FL46" s="16"/>
      <c r="FM46" s="16"/>
      <c r="FN46" s="22"/>
      <c r="FO46" s="22"/>
    </row>
    <row r="47" spans="1:171">
      <c r="A47" s="19" t="s">
        <v>510</v>
      </c>
      <c r="B47" s="47">
        <v>151</v>
      </c>
      <c r="C47" s="121"/>
      <c r="D47" s="121"/>
      <c r="E47" s="131">
        <v>65.2</v>
      </c>
      <c r="F47" s="131">
        <v>46.9</v>
      </c>
      <c r="G47" s="142">
        <v>249</v>
      </c>
      <c r="H47" s="142">
        <v>249</v>
      </c>
      <c r="I47" s="142">
        <v>249</v>
      </c>
      <c r="J47" s="142">
        <v>249</v>
      </c>
      <c r="K47" s="142">
        <v>249</v>
      </c>
      <c r="L47" s="142">
        <v>249</v>
      </c>
      <c r="M47" s="142">
        <v>249</v>
      </c>
      <c r="N47" s="170">
        <v>97.5</v>
      </c>
      <c r="O47" s="170">
        <v>32.9</v>
      </c>
      <c r="P47" s="170">
        <v>97.5</v>
      </c>
      <c r="Q47" s="170">
        <v>97.5</v>
      </c>
      <c r="R47" s="142">
        <v>249</v>
      </c>
      <c r="S47" s="142">
        <v>249</v>
      </c>
      <c r="T47" s="142">
        <v>249</v>
      </c>
      <c r="U47" s="142">
        <v>249</v>
      </c>
      <c r="V47" s="42">
        <v>249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133"/>
      <c r="AK47" s="48">
        <v>65.2</v>
      </c>
      <c r="AL47" s="48"/>
      <c r="AM47" s="48"/>
      <c r="AN47" s="48"/>
      <c r="AO47" s="48"/>
      <c r="AP47" s="48"/>
      <c r="AQ47" s="48"/>
      <c r="AR47" s="48"/>
      <c r="AS47" s="142">
        <v>249</v>
      </c>
      <c r="AT47" s="142">
        <v>249</v>
      </c>
      <c r="AU47" s="48">
        <v>151</v>
      </c>
      <c r="AV47" s="142">
        <v>249</v>
      </c>
      <c r="AW47" s="142">
        <v>249</v>
      </c>
      <c r="AX47" s="142">
        <v>249</v>
      </c>
      <c r="AY47" s="142">
        <v>249</v>
      </c>
      <c r="AZ47" s="83">
        <v>97.5</v>
      </c>
      <c r="BA47" s="83">
        <v>97.5</v>
      </c>
      <c r="BB47" s="83">
        <v>97.5</v>
      </c>
      <c r="BC47" s="83">
        <v>97.5</v>
      </c>
      <c r="BD47" s="83">
        <v>97.5</v>
      </c>
      <c r="BE47" s="83">
        <v>97.5</v>
      </c>
      <c r="BF47" s="83">
        <v>97.5</v>
      </c>
      <c r="BG47" s="83">
        <v>97.5</v>
      </c>
      <c r="BH47" s="83">
        <v>97.5</v>
      </c>
      <c r="BI47" s="83">
        <v>97.5</v>
      </c>
      <c r="BJ47" s="83">
        <v>97.5</v>
      </c>
      <c r="BK47" s="93">
        <v>97.5</v>
      </c>
      <c r="BL47" s="13"/>
      <c r="BM47" s="40">
        <v>249</v>
      </c>
      <c r="BN47" s="142">
        <v>249</v>
      </c>
      <c r="BO47" s="48">
        <v>151</v>
      </c>
      <c r="BP47" s="142">
        <v>249</v>
      </c>
      <c r="BQ47" s="142">
        <v>249</v>
      </c>
      <c r="BR47" s="142">
        <v>249</v>
      </c>
      <c r="BS47" s="142">
        <v>249</v>
      </c>
      <c r="BT47" s="83">
        <v>97.5</v>
      </c>
      <c r="BU47" s="83">
        <v>97.5</v>
      </c>
      <c r="BV47" s="83">
        <v>97.5</v>
      </c>
      <c r="BW47" s="83">
        <v>65.2</v>
      </c>
      <c r="BX47" s="83">
        <v>65.2</v>
      </c>
      <c r="BY47" s="83">
        <v>65.2</v>
      </c>
      <c r="BZ47" s="83">
        <v>65.2</v>
      </c>
      <c r="CA47" s="83">
        <v>65.2</v>
      </c>
      <c r="CB47" s="12">
        <v>125</v>
      </c>
      <c r="CC47" s="12">
        <v>203</v>
      </c>
      <c r="CD47" s="12">
        <v>203</v>
      </c>
      <c r="CE47" s="12">
        <v>203</v>
      </c>
      <c r="CF47" s="12">
        <v>125</v>
      </c>
      <c r="CG47" s="83">
        <v>75.400000000000006</v>
      </c>
      <c r="CH47" s="83">
        <v>75.400000000000006</v>
      </c>
      <c r="CI47" s="83">
        <v>75.400000000000006</v>
      </c>
      <c r="CJ47" s="83">
        <v>75.400000000000006</v>
      </c>
      <c r="CK47" s="83">
        <v>75.400000000000006</v>
      </c>
      <c r="CL47" s="83">
        <v>75.400000000000006</v>
      </c>
      <c r="CM47" s="83">
        <v>75.400000000000006</v>
      </c>
      <c r="CN47" s="83">
        <v>75.400000000000006</v>
      </c>
      <c r="CO47" s="93">
        <v>75.400000000000006</v>
      </c>
      <c r="CP47" s="12"/>
      <c r="CQ47" s="12"/>
      <c r="CR47" s="12"/>
      <c r="CS47" s="40">
        <v>151</v>
      </c>
      <c r="CT47" s="41">
        <v>151</v>
      </c>
      <c r="CU47" s="41">
        <v>151</v>
      </c>
      <c r="CV47" s="48">
        <v>249</v>
      </c>
      <c r="CW47" s="48">
        <v>151</v>
      </c>
      <c r="CX47" s="48">
        <v>420</v>
      </c>
      <c r="CY47" s="48">
        <v>151</v>
      </c>
      <c r="CZ47" s="48">
        <v>473</v>
      </c>
      <c r="DA47" s="48">
        <v>151</v>
      </c>
      <c r="DB47" s="48">
        <v>420</v>
      </c>
      <c r="DC47" s="48">
        <v>151</v>
      </c>
      <c r="DD47" s="48">
        <v>249</v>
      </c>
      <c r="DE47" s="115">
        <v>151</v>
      </c>
      <c r="DF47" s="48"/>
      <c r="DG47" s="48"/>
      <c r="DH47" s="33">
        <v>92.6</v>
      </c>
      <c r="DI47" s="170">
        <v>92.6</v>
      </c>
      <c r="DJ47" s="13">
        <v>92.6</v>
      </c>
      <c r="DK47" s="34">
        <v>92.6</v>
      </c>
      <c r="DO47" s="9"/>
      <c r="DP47" s="244"/>
      <c r="DQ47" s="244"/>
      <c r="DR47" s="244"/>
      <c r="DS47" s="244"/>
      <c r="EL47" s="16"/>
      <c r="EP47" s="16"/>
      <c r="EU47" s="16"/>
      <c r="FK47" s="16"/>
      <c r="FL47" s="16"/>
      <c r="FM47" s="16"/>
      <c r="FN47" s="22"/>
      <c r="FO47" s="22"/>
    </row>
    <row r="48" spans="1:171">
      <c r="A48" s="19"/>
      <c r="B48" s="47"/>
      <c r="C48" s="122"/>
      <c r="D48" s="122"/>
      <c r="E48" s="122"/>
      <c r="F48" s="122"/>
      <c r="G48" s="142"/>
      <c r="H48" s="142"/>
      <c r="I48" s="142"/>
      <c r="J48" s="142"/>
      <c r="K48" s="142"/>
      <c r="L48" s="142"/>
      <c r="M48" s="142"/>
      <c r="N48" s="170"/>
      <c r="O48" s="170"/>
      <c r="P48" s="170"/>
      <c r="Q48" s="170"/>
      <c r="R48" s="142"/>
      <c r="S48" s="142"/>
      <c r="T48" s="142"/>
      <c r="U48" s="142"/>
      <c r="V48" s="42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134"/>
      <c r="AK48" s="48"/>
      <c r="AL48" s="48"/>
      <c r="AM48" s="48"/>
      <c r="AN48" s="48"/>
      <c r="AO48" s="48"/>
      <c r="AP48" s="48"/>
      <c r="AQ48" s="48"/>
      <c r="AR48" s="48"/>
      <c r="AS48" s="142"/>
      <c r="AT48" s="142"/>
      <c r="AU48" s="48"/>
      <c r="AV48" s="142"/>
      <c r="AW48" s="142"/>
      <c r="AX48" s="142"/>
      <c r="AY48" s="142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93"/>
      <c r="BL48" s="13"/>
      <c r="BM48" s="40"/>
      <c r="BN48" s="142"/>
      <c r="BO48" s="48"/>
      <c r="BP48" s="142"/>
      <c r="BQ48" s="142"/>
      <c r="BR48" s="142"/>
      <c r="BS48" s="142"/>
      <c r="BT48" s="83"/>
      <c r="BU48" s="83"/>
      <c r="BV48" s="83"/>
      <c r="BW48" s="83"/>
      <c r="BX48" s="83"/>
      <c r="BY48" s="83"/>
      <c r="BZ48" s="83"/>
      <c r="CA48" s="83"/>
      <c r="CB48" s="12"/>
      <c r="CC48" s="12"/>
      <c r="CD48" s="12"/>
      <c r="CE48" s="12"/>
      <c r="CF48" s="12"/>
      <c r="CG48" s="83"/>
      <c r="CH48" s="83"/>
      <c r="CI48" s="83"/>
      <c r="CJ48" s="83"/>
      <c r="CK48" s="83"/>
      <c r="CL48" s="83"/>
      <c r="CM48" s="83"/>
      <c r="CN48" s="83"/>
      <c r="CO48" s="93"/>
      <c r="CP48" s="12"/>
      <c r="CQ48" s="12"/>
      <c r="CR48" s="12"/>
      <c r="CS48" s="40"/>
      <c r="CT48" s="41"/>
      <c r="CU48" s="41"/>
      <c r="CV48" s="48"/>
      <c r="CW48" s="48"/>
      <c r="CX48" s="48"/>
      <c r="CY48" s="48"/>
      <c r="CZ48" s="48"/>
      <c r="DA48" s="48"/>
      <c r="DB48" s="48"/>
      <c r="DC48" s="48"/>
      <c r="DD48" s="48"/>
      <c r="DE48" s="115"/>
      <c r="DF48" s="48"/>
      <c r="DG48" s="48"/>
      <c r="DH48" s="6"/>
      <c r="DI48" s="179"/>
      <c r="DJ48" s="3"/>
      <c r="DK48" s="7"/>
      <c r="DO48" s="9"/>
      <c r="DP48" s="244"/>
      <c r="DQ48" s="244"/>
      <c r="DR48" s="244"/>
      <c r="DS48" s="244"/>
      <c r="EL48" s="16"/>
      <c r="EP48" s="16"/>
      <c r="EU48" s="16"/>
      <c r="FK48" s="16"/>
      <c r="FL48" s="16"/>
      <c r="FM48" s="16"/>
      <c r="FN48" s="22"/>
      <c r="FO48" s="22"/>
    </row>
    <row r="49" spans="1:171">
      <c r="A49" s="157" t="s">
        <v>319</v>
      </c>
      <c r="B49" s="35"/>
      <c r="C49" s="123"/>
      <c r="D49" s="123"/>
      <c r="E49" s="123"/>
      <c r="F49" s="123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5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57"/>
      <c r="AH49" s="57"/>
      <c r="AI49" s="13"/>
      <c r="AJ49" s="135"/>
      <c r="AK49" s="12"/>
      <c r="AL49" s="12"/>
      <c r="AM49" s="12"/>
      <c r="AN49" s="12"/>
      <c r="AO49" s="12"/>
      <c r="AP49" s="12"/>
      <c r="AQ49" s="12"/>
      <c r="AR49" s="12"/>
      <c r="AS49" s="83"/>
      <c r="AT49" s="83"/>
      <c r="AU49" s="12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93"/>
      <c r="BL49" s="13"/>
      <c r="BM49" s="33"/>
      <c r="BN49" s="83"/>
      <c r="BO49" s="12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12"/>
      <c r="CC49" s="12"/>
      <c r="CD49" s="12"/>
      <c r="CE49" s="12"/>
      <c r="CF49" s="12"/>
      <c r="CG49" s="83"/>
      <c r="CH49" s="83"/>
      <c r="CI49" s="83"/>
      <c r="CJ49" s="83"/>
      <c r="CK49" s="83"/>
      <c r="CL49" s="83"/>
      <c r="CM49" s="83"/>
      <c r="CN49" s="83"/>
      <c r="CO49" s="93"/>
      <c r="CP49" s="12"/>
      <c r="CQ49" s="12"/>
      <c r="CR49" s="12"/>
      <c r="CS49" s="33"/>
      <c r="CT49" s="57"/>
      <c r="CU49" s="57"/>
      <c r="CV49" s="12"/>
      <c r="CW49" s="12"/>
      <c r="CX49" s="12"/>
      <c r="CY49" s="12"/>
      <c r="CZ49" s="12"/>
      <c r="DA49" s="12"/>
      <c r="DB49" s="12"/>
      <c r="DC49" s="12"/>
      <c r="DD49" s="12"/>
      <c r="DE49" s="36"/>
      <c r="DF49" s="12"/>
      <c r="DG49" s="12"/>
      <c r="DH49" s="6"/>
      <c r="DI49" s="179"/>
      <c r="DJ49" s="3"/>
      <c r="DK49" s="7"/>
      <c r="DO49" s="9"/>
      <c r="DP49" s="244"/>
      <c r="DQ49" s="244"/>
      <c r="DR49" s="244"/>
      <c r="DS49" s="244"/>
      <c r="EL49" s="16"/>
      <c r="EP49" s="16"/>
      <c r="EU49" s="16"/>
      <c r="FK49" s="16"/>
      <c r="FL49" s="16"/>
      <c r="FM49" s="16"/>
      <c r="FN49" s="22"/>
      <c r="FO49" s="22"/>
    </row>
    <row r="50" spans="1:171">
      <c r="A50" s="19" t="s">
        <v>41</v>
      </c>
      <c r="B50" s="49">
        <f t="shared" ref="B50" si="455">B44</f>
        <v>0.58120000000000005</v>
      </c>
      <c r="C50" s="122"/>
      <c r="D50" s="122"/>
      <c r="E50" s="50">
        <f t="shared" ref="E50:F50" si="456">E44</f>
        <v>0.56679999999999997</v>
      </c>
      <c r="F50" s="50">
        <f t="shared" si="456"/>
        <v>0.56440000000000001</v>
      </c>
      <c r="G50" s="26">
        <f t="shared" ref="G50:BW50" si="457">G44</f>
        <v>1.1419999999999999</v>
      </c>
      <c r="H50" s="26">
        <f t="shared" ref="H50:M50" si="458">H44</f>
        <v>1.1419999999999999</v>
      </c>
      <c r="I50" s="26">
        <f t="shared" si="458"/>
        <v>1.1419999999999999</v>
      </c>
      <c r="J50" s="26">
        <f t="shared" si="458"/>
        <v>1.1419999999999999</v>
      </c>
      <c r="K50" s="26">
        <f t="shared" si="458"/>
        <v>1.1419999999999999</v>
      </c>
      <c r="L50" s="26">
        <f t="shared" si="458"/>
        <v>1.1419999999999999</v>
      </c>
      <c r="M50" s="26">
        <f t="shared" si="458"/>
        <v>1.1419999999999999</v>
      </c>
      <c r="N50" s="26">
        <f t="shared" si="457"/>
        <v>1.1264000000000001</v>
      </c>
      <c r="O50" s="26">
        <f t="shared" si="457"/>
        <v>0.42399999999999999</v>
      </c>
      <c r="P50" s="26">
        <f t="shared" ref="P50:V50" si="459">P44</f>
        <v>1.1264000000000001</v>
      </c>
      <c r="Q50" s="26">
        <f t="shared" si="459"/>
        <v>1.1264000000000001</v>
      </c>
      <c r="R50" s="26">
        <f t="shared" si="459"/>
        <v>1.1419999999999999</v>
      </c>
      <c r="S50" s="26">
        <f t="shared" si="459"/>
        <v>1.1419999999999999</v>
      </c>
      <c r="T50" s="26">
        <f t="shared" si="459"/>
        <v>1.1419999999999999</v>
      </c>
      <c r="U50" s="26">
        <f t="shared" si="459"/>
        <v>1.1419999999999999</v>
      </c>
      <c r="V50" s="44">
        <f t="shared" si="459"/>
        <v>1.1419999999999999</v>
      </c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34"/>
      <c r="AK50" s="26">
        <f t="shared" ref="AK50" si="460">AK44</f>
        <v>0.59199999999999997</v>
      </c>
      <c r="AL50" s="50"/>
      <c r="AM50" s="50"/>
      <c r="AN50" s="50"/>
      <c r="AO50" s="50"/>
      <c r="AP50" s="50"/>
      <c r="AQ50" s="50"/>
      <c r="AR50" s="50"/>
      <c r="AS50" s="26">
        <f t="shared" si="457"/>
        <v>1.1419999999999999</v>
      </c>
      <c r="AT50" s="26">
        <f t="shared" si="457"/>
        <v>1.1419999999999999</v>
      </c>
      <c r="AU50" s="50">
        <f t="shared" si="457"/>
        <v>0.58120000000000005</v>
      </c>
      <c r="AV50" s="26">
        <f t="shared" ref="AV50:BB50" si="461">AV44</f>
        <v>1.1419999999999999</v>
      </c>
      <c r="AW50" s="26">
        <f t="shared" si="461"/>
        <v>1.1419999999999999</v>
      </c>
      <c r="AX50" s="26">
        <f t="shared" si="461"/>
        <v>1.1419999999999999</v>
      </c>
      <c r="AY50" s="26">
        <f t="shared" si="461"/>
        <v>1.1419999999999999</v>
      </c>
      <c r="AZ50" s="26">
        <f t="shared" si="461"/>
        <v>1.1264000000000001</v>
      </c>
      <c r="BA50" s="26">
        <f t="shared" si="461"/>
        <v>1.1264000000000001</v>
      </c>
      <c r="BB50" s="26">
        <f t="shared" si="461"/>
        <v>1.1264000000000001</v>
      </c>
      <c r="BC50" s="26">
        <f t="shared" ref="BC50:BK50" si="462">BC44</f>
        <v>1.1264000000000001</v>
      </c>
      <c r="BD50" s="26">
        <f t="shared" si="462"/>
        <v>1.1264000000000001</v>
      </c>
      <c r="BE50" s="26">
        <f t="shared" si="462"/>
        <v>1.1264000000000001</v>
      </c>
      <c r="BF50" s="26">
        <f t="shared" si="462"/>
        <v>1.1264000000000001</v>
      </c>
      <c r="BG50" s="26">
        <f t="shared" si="462"/>
        <v>1.1264000000000001</v>
      </c>
      <c r="BH50" s="26">
        <f t="shared" si="462"/>
        <v>1.1264000000000001</v>
      </c>
      <c r="BI50" s="26">
        <f t="shared" si="462"/>
        <v>1.1264000000000001</v>
      </c>
      <c r="BJ50" s="26">
        <f t="shared" si="462"/>
        <v>1.1264000000000001</v>
      </c>
      <c r="BK50" s="44">
        <f t="shared" si="462"/>
        <v>1.1264000000000001</v>
      </c>
      <c r="BL50" s="26"/>
      <c r="BM50" s="43">
        <f t="shared" si="457"/>
        <v>1.1419999999999999</v>
      </c>
      <c r="BN50" s="26">
        <f t="shared" si="457"/>
        <v>1.1419999999999999</v>
      </c>
      <c r="BO50" s="50">
        <f t="shared" ref="BO50" si="463">BO44</f>
        <v>0.58120000000000005</v>
      </c>
      <c r="BP50" s="26">
        <f t="shared" ref="BP50:BV50" si="464">BP44</f>
        <v>1.1419999999999999</v>
      </c>
      <c r="BQ50" s="26">
        <f t="shared" si="464"/>
        <v>1.1419999999999999</v>
      </c>
      <c r="BR50" s="26">
        <f t="shared" si="464"/>
        <v>1.1419999999999999</v>
      </c>
      <c r="BS50" s="26">
        <f t="shared" si="464"/>
        <v>1.1419999999999999</v>
      </c>
      <c r="BT50" s="26">
        <f t="shared" si="464"/>
        <v>1.1264000000000001</v>
      </c>
      <c r="BU50" s="26">
        <f t="shared" si="464"/>
        <v>1.1264000000000001</v>
      </c>
      <c r="BV50" s="26">
        <f t="shared" si="464"/>
        <v>1.1264000000000001</v>
      </c>
      <c r="BW50" s="26">
        <f t="shared" si="457"/>
        <v>0.71679999999999999</v>
      </c>
      <c r="BX50" s="26">
        <f t="shared" ref="BX50:CA50" si="465">BX44</f>
        <v>0.71679999999999999</v>
      </c>
      <c r="BY50" s="26">
        <f t="shared" si="465"/>
        <v>0.71679999999999999</v>
      </c>
      <c r="BZ50" s="26">
        <f t="shared" si="465"/>
        <v>0.71679999999999999</v>
      </c>
      <c r="CA50" s="26">
        <f t="shared" si="465"/>
        <v>0.71679999999999999</v>
      </c>
      <c r="CB50" s="26">
        <f t="shared" ref="CB50:CC50" si="466">CB44</f>
        <v>0.72639999999999993</v>
      </c>
      <c r="CC50" s="26">
        <f t="shared" si="466"/>
        <v>0.73720000000000008</v>
      </c>
      <c r="CD50" s="26">
        <f t="shared" ref="CD50:CG50" si="467">CD44</f>
        <v>0.73720000000000008</v>
      </c>
      <c r="CE50" s="26">
        <f t="shared" si="467"/>
        <v>0.73720000000000008</v>
      </c>
      <c r="CF50" s="26">
        <f t="shared" si="467"/>
        <v>0.72639999999999993</v>
      </c>
      <c r="CG50" s="26">
        <f t="shared" si="467"/>
        <v>1.3442000000000001</v>
      </c>
      <c r="CH50" s="26">
        <f t="shared" ref="CH50:CO50" si="468">CH44</f>
        <v>1.3442000000000001</v>
      </c>
      <c r="CI50" s="26">
        <f t="shared" si="468"/>
        <v>1.3442000000000001</v>
      </c>
      <c r="CJ50" s="26">
        <f t="shared" si="468"/>
        <v>1.3442000000000001</v>
      </c>
      <c r="CK50" s="26">
        <f t="shared" si="468"/>
        <v>1.3442000000000001</v>
      </c>
      <c r="CL50" s="26">
        <f t="shared" si="468"/>
        <v>1.3442000000000001</v>
      </c>
      <c r="CM50" s="26">
        <f t="shared" si="468"/>
        <v>1.3442000000000001</v>
      </c>
      <c r="CN50" s="26">
        <f t="shared" si="468"/>
        <v>1.3442000000000001</v>
      </c>
      <c r="CO50" s="44">
        <f t="shared" si="468"/>
        <v>1.3442000000000001</v>
      </c>
      <c r="CP50" s="50"/>
      <c r="CQ50" s="50"/>
      <c r="CR50" s="50"/>
      <c r="CS50" s="43">
        <f t="shared" ref="CS50" si="469">CS44</f>
        <v>0.58120000000000005</v>
      </c>
      <c r="CT50" s="26">
        <f t="shared" ref="CT50:CU50" si="470">CT44</f>
        <v>0.58120000000000005</v>
      </c>
      <c r="CU50" s="26">
        <f t="shared" si="470"/>
        <v>0.58120000000000005</v>
      </c>
      <c r="CV50" s="26">
        <f t="shared" ref="CV50:CY50" si="471">CV44</f>
        <v>3.0191599999999998</v>
      </c>
      <c r="CW50" s="26">
        <f t="shared" ref="CW50" si="472">CW44</f>
        <v>3.0083599999999997</v>
      </c>
      <c r="CX50" s="26">
        <f t="shared" si="471"/>
        <v>3.0431599999999999</v>
      </c>
      <c r="CY50" s="26">
        <f t="shared" si="471"/>
        <v>3.0083599999999997</v>
      </c>
      <c r="CZ50" s="26">
        <f t="shared" ref="CZ50:DB50" si="473">CZ44</f>
        <v>3.0431599999999999</v>
      </c>
      <c r="DA50" s="26">
        <f t="shared" si="473"/>
        <v>3.0083599999999997</v>
      </c>
      <c r="DB50" s="26">
        <f t="shared" si="473"/>
        <v>3.0431599999999999</v>
      </c>
      <c r="DC50" s="26">
        <f t="shared" ref="DC50:DE50" si="474">DC44</f>
        <v>3.0083599999999997</v>
      </c>
      <c r="DD50" s="26">
        <f t="shared" si="474"/>
        <v>3.0191599999999998</v>
      </c>
      <c r="DE50" s="44">
        <f t="shared" si="474"/>
        <v>3.0083599999999997</v>
      </c>
      <c r="DF50" s="26"/>
      <c r="DG50" s="50"/>
      <c r="DH50" s="43">
        <f t="shared" ref="DH50:DI50" si="475">DH44</f>
        <v>0.525675</v>
      </c>
      <c r="DI50" s="26">
        <f t="shared" si="475"/>
        <v>0.525675</v>
      </c>
      <c r="DJ50" s="26">
        <f t="shared" ref="DJ50:DK50" si="476">DJ44</f>
        <v>0.525675</v>
      </c>
      <c r="DK50" s="44">
        <f t="shared" si="476"/>
        <v>0.525675</v>
      </c>
      <c r="DO50" s="9"/>
      <c r="DP50" s="244"/>
      <c r="DQ50" s="244"/>
      <c r="DR50" s="244"/>
      <c r="DS50" s="244"/>
      <c r="EL50" s="16"/>
      <c r="EP50" s="16"/>
      <c r="EU50" s="16"/>
      <c r="FK50" s="16"/>
      <c r="FL50" s="16"/>
      <c r="FM50" s="16"/>
      <c r="FN50" s="22"/>
      <c r="FO50" s="22"/>
    </row>
    <row r="51" spans="1:171">
      <c r="A51" s="19" t="s">
        <v>42</v>
      </c>
      <c r="B51" s="35">
        <f>B50*(B36/2)</f>
        <v>7.2650000000000006</v>
      </c>
      <c r="C51" s="122"/>
      <c r="D51" s="122"/>
      <c r="E51" s="12">
        <f>E50*(E36/2)</f>
        <v>4.6760999999999999</v>
      </c>
      <c r="F51" s="12">
        <f t="shared" ref="F51:V51" si="477">F50*(F36/2)</f>
        <v>3.8097000000000003</v>
      </c>
      <c r="G51" s="12">
        <f t="shared" si="477"/>
        <v>14.274999999999999</v>
      </c>
      <c r="H51" s="12">
        <f t="shared" si="477"/>
        <v>14.274999999999999</v>
      </c>
      <c r="I51" s="12">
        <f t="shared" si="477"/>
        <v>14.274999999999999</v>
      </c>
      <c r="J51" s="12">
        <f t="shared" si="477"/>
        <v>14.274999999999999</v>
      </c>
      <c r="K51" s="12">
        <f t="shared" si="477"/>
        <v>14.274999999999999</v>
      </c>
      <c r="L51" s="12">
        <f t="shared" si="477"/>
        <v>14.274999999999999</v>
      </c>
      <c r="M51" s="12">
        <f t="shared" si="477"/>
        <v>14.274999999999999</v>
      </c>
      <c r="N51" s="12">
        <f t="shared" si="477"/>
        <v>9.2927999999999997</v>
      </c>
      <c r="O51" s="12">
        <f t="shared" si="477"/>
        <v>2.8620000000000001</v>
      </c>
      <c r="P51" s="12">
        <f t="shared" si="477"/>
        <v>9.2927999999999997</v>
      </c>
      <c r="Q51" s="12">
        <f t="shared" si="477"/>
        <v>9.2927999999999997</v>
      </c>
      <c r="R51" s="12">
        <f t="shared" si="477"/>
        <v>14.274999999999999</v>
      </c>
      <c r="S51" s="12">
        <f t="shared" si="477"/>
        <v>14.274999999999999</v>
      </c>
      <c r="T51" s="12">
        <f t="shared" si="477"/>
        <v>14.274999999999999</v>
      </c>
      <c r="U51" s="12">
        <f t="shared" si="477"/>
        <v>14.274999999999999</v>
      </c>
      <c r="V51" s="36">
        <f t="shared" si="477"/>
        <v>14.274999999999999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57"/>
      <c r="AH51" s="57"/>
      <c r="AI51" s="13"/>
      <c r="AJ51" s="134"/>
      <c r="AK51" s="12">
        <f t="shared" ref="AK51" si="478">AK50*(AK36/2)</f>
        <v>4.8839999999999995</v>
      </c>
      <c r="AL51" s="12"/>
      <c r="AM51" s="12"/>
      <c r="AN51" s="12"/>
      <c r="AO51" s="12"/>
      <c r="AP51" s="12"/>
      <c r="AQ51" s="12"/>
      <c r="AR51" s="12"/>
      <c r="AS51" s="12">
        <f t="shared" ref="AS51" si="479">AS50*(AS36/2)</f>
        <v>14.274999999999999</v>
      </c>
      <c r="AT51" s="12">
        <f t="shared" ref="AT51" si="480">AT50*(AT36/2)</f>
        <v>14.274999999999999</v>
      </c>
      <c r="AU51" s="12">
        <f t="shared" ref="AU51" si="481">AU50*(AU36/2)</f>
        <v>7.2650000000000006</v>
      </c>
      <c r="AV51" s="12">
        <f t="shared" ref="AV51" si="482">AV50*(AV36/2)</f>
        <v>14.274999999999999</v>
      </c>
      <c r="AW51" s="12">
        <f t="shared" ref="AW51" si="483">AW50*(AW36/2)</f>
        <v>14.274999999999999</v>
      </c>
      <c r="AX51" s="12">
        <f t="shared" ref="AX51" si="484">AX50*(AX36/2)</f>
        <v>14.274999999999999</v>
      </c>
      <c r="AY51" s="12">
        <f t="shared" ref="AY51" si="485">AY50*(AY36/2)</f>
        <v>14.274999999999999</v>
      </c>
      <c r="AZ51" s="12">
        <f t="shared" ref="AZ51" si="486">AZ50*(AZ36/2)</f>
        <v>9.2927999999999997</v>
      </c>
      <c r="BA51" s="12">
        <f t="shared" ref="BA51" si="487">BA50*(BA36/2)</f>
        <v>9.2927999999999997</v>
      </c>
      <c r="BB51" s="12">
        <f t="shared" ref="BB51" si="488">BB50*(BB36/2)</f>
        <v>9.2927999999999997</v>
      </c>
      <c r="BC51" s="12">
        <f t="shared" ref="BC51" si="489">BC50*(BC36/2)</f>
        <v>9.2927999999999997</v>
      </c>
      <c r="BD51" s="12">
        <f t="shared" ref="BD51" si="490">BD50*(BD36/2)</f>
        <v>9.2927999999999997</v>
      </c>
      <c r="BE51" s="12">
        <f t="shared" ref="BE51" si="491">BE50*(BE36/2)</f>
        <v>9.2927999999999997</v>
      </c>
      <c r="BF51" s="12">
        <f t="shared" ref="BF51" si="492">BF50*(BF36/2)</f>
        <v>9.2927999999999997</v>
      </c>
      <c r="BG51" s="12">
        <f t="shared" ref="BG51" si="493">BG50*(BG36/2)</f>
        <v>9.2927999999999997</v>
      </c>
      <c r="BH51" s="12">
        <f t="shared" ref="BH51" si="494">BH50*(BH36/2)</f>
        <v>9.2927999999999997</v>
      </c>
      <c r="BI51" s="12">
        <f t="shared" ref="BI51" si="495">BI50*(BI36/2)</f>
        <v>9.2927999999999997</v>
      </c>
      <c r="BJ51" s="12">
        <f t="shared" ref="BJ51" si="496">BJ50*(BJ36/2)</f>
        <v>9.2927999999999997</v>
      </c>
      <c r="BK51" s="36">
        <f t="shared" ref="BK51" si="497">BK50*(BK36/2)</f>
        <v>9.2927999999999997</v>
      </c>
      <c r="BL51" s="13"/>
      <c r="BM51" s="35">
        <f t="shared" ref="BM51" si="498">BM50*(BM36/2)</f>
        <v>14.274999999999999</v>
      </c>
      <c r="BN51" s="12">
        <f t="shared" ref="BN51" si="499">BN50*(BN36/2)</f>
        <v>14.274999999999999</v>
      </c>
      <c r="BO51" s="12">
        <f t="shared" ref="BO51" si="500">BO50*(BO36/2)</f>
        <v>7.2650000000000006</v>
      </c>
      <c r="BP51" s="12">
        <f t="shared" ref="BP51" si="501">BP50*(BP36/2)</f>
        <v>14.274999999999999</v>
      </c>
      <c r="BQ51" s="12">
        <f t="shared" ref="BQ51" si="502">BQ50*(BQ36/2)</f>
        <v>14.274999999999999</v>
      </c>
      <c r="BR51" s="12">
        <f t="shared" ref="BR51" si="503">BR50*(BR36/2)</f>
        <v>14.274999999999999</v>
      </c>
      <c r="BS51" s="12">
        <f t="shared" ref="BS51" si="504">BS50*(BS36/2)</f>
        <v>14.274999999999999</v>
      </c>
      <c r="BT51" s="12">
        <f t="shared" ref="BT51" si="505">BT50*(BT36/2)</f>
        <v>9.2927999999999997</v>
      </c>
      <c r="BU51" s="12">
        <f t="shared" ref="BU51" si="506">BU50*(BU36/2)</f>
        <v>9.2927999999999997</v>
      </c>
      <c r="BV51" s="12">
        <f t="shared" ref="BV51" si="507">BV50*(BV36/2)</f>
        <v>9.2927999999999997</v>
      </c>
      <c r="BW51" s="12">
        <f t="shared" ref="BW51" si="508">BW50*(BW36/2)</f>
        <v>6.0927999999999995</v>
      </c>
      <c r="BX51" s="12">
        <f t="shared" ref="BX51" si="509">BX50*(BX36/2)</f>
        <v>6.0927999999999995</v>
      </c>
      <c r="BY51" s="12">
        <f t="shared" ref="BY51" si="510">BY50*(BY36/2)</f>
        <v>6.0927999999999995</v>
      </c>
      <c r="BZ51" s="12">
        <f t="shared" ref="BZ51" si="511">BZ50*(BZ36/2)</f>
        <v>6.0927999999999995</v>
      </c>
      <c r="CA51" s="12">
        <f t="shared" ref="CA51" si="512">CA50*(CA36/2)</f>
        <v>6.0927999999999995</v>
      </c>
      <c r="CB51" s="12">
        <f t="shared" ref="CB51" si="513">CB50*(CB36/2)</f>
        <v>7.8995999999999995</v>
      </c>
      <c r="CC51" s="12">
        <f t="shared" ref="CC51" si="514">CC50*(CC36/2)</f>
        <v>9.6757500000000007</v>
      </c>
      <c r="CD51" s="12">
        <f t="shared" ref="CD51" si="515">CD50*(CD36/2)</f>
        <v>10.213279380000001</v>
      </c>
      <c r="CE51" s="12">
        <f t="shared" ref="CE51" si="516">CE50*(CE36/2)</f>
        <v>9.6757500000000007</v>
      </c>
      <c r="CF51" s="12">
        <f t="shared" ref="CF51" si="517">CF50*(CF36/2)</f>
        <v>7.8995999999999995</v>
      </c>
      <c r="CG51" s="12">
        <f t="shared" ref="CG51" si="518">CG50*(CG36/2)</f>
        <v>11.089650000000001</v>
      </c>
      <c r="CH51" s="12">
        <f t="shared" ref="CH51" si="519">CH50*(CH36/2)</f>
        <v>11.089650000000001</v>
      </c>
      <c r="CI51" s="12">
        <f t="shared" ref="CI51" si="520">CI50*(CI36/2)</f>
        <v>11.089650000000001</v>
      </c>
      <c r="CJ51" s="12">
        <f t="shared" ref="CJ51" si="521">CJ50*(CJ36/2)</f>
        <v>11.089650000000001</v>
      </c>
      <c r="CK51" s="12">
        <f t="shared" ref="CK51" si="522">CK50*(CK36/2)</f>
        <v>11.089650000000001</v>
      </c>
      <c r="CL51" s="12">
        <f t="shared" ref="CL51" si="523">CL50*(CL36/2)</f>
        <v>11.089650000000001</v>
      </c>
      <c r="CM51" s="12">
        <f t="shared" ref="CM51" si="524">CM50*(CM36/2)</f>
        <v>11.089650000000001</v>
      </c>
      <c r="CN51" s="12">
        <f t="shared" ref="CN51" si="525">CN50*(CN36/2)</f>
        <v>11.089650000000001</v>
      </c>
      <c r="CO51" s="36">
        <f t="shared" ref="CO51" si="526">CO50*(CO36/2)</f>
        <v>11.089650000000001</v>
      </c>
      <c r="CP51" s="12"/>
      <c r="CQ51" s="12"/>
      <c r="CR51" s="12"/>
      <c r="CS51" s="35">
        <f t="shared" ref="CS51" si="527">CS50*(CS36/2)</f>
        <v>7.2650000000000006</v>
      </c>
      <c r="CT51" s="12">
        <f t="shared" ref="CT51" si="528">CT50*(CT36/2)</f>
        <v>7.2650000000000006</v>
      </c>
      <c r="CU51" s="12">
        <f t="shared" ref="CU51" si="529">CU50*(CU36/2)</f>
        <v>7.2650000000000006</v>
      </c>
      <c r="CV51" s="12">
        <f t="shared" ref="CV51" si="530">CV50*(CV36/2)</f>
        <v>32.833365000000001</v>
      </c>
      <c r="CW51" s="12">
        <f t="shared" ref="CW51" si="531">CW50*(CW36/2)</f>
        <v>25.571059999999996</v>
      </c>
      <c r="CX51" s="12">
        <f t="shared" ref="CX51" si="532">CX50*(CX36/2)</f>
        <v>39.941474999999997</v>
      </c>
      <c r="CY51" s="12">
        <f t="shared" ref="CY51" si="533">CY50*(CY36/2)</f>
        <v>25.571059999999996</v>
      </c>
      <c r="CZ51" s="12">
        <f t="shared" ref="CZ51" si="534">CZ50*(CZ36/2)</f>
        <v>43.681975113999997</v>
      </c>
      <c r="DA51" s="12">
        <f t="shared" ref="DA51" si="535">DA50*(DA36/2)</f>
        <v>25.571059999999996</v>
      </c>
      <c r="DB51" s="12">
        <f t="shared" ref="DB51" si="536">DB50*(DB36/2)</f>
        <v>39.941474999999997</v>
      </c>
      <c r="DC51" s="12">
        <f t="shared" ref="DC51" si="537">DC50*(DC36/2)</f>
        <v>25.571059999999996</v>
      </c>
      <c r="DD51" s="12">
        <f t="shared" ref="DD51" si="538">DD50*(DD36/2)</f>
        <v>32.833365000000001</v>
      </c>
      <c r="DE51" s="36">
        <f t="shared" ref="DE51" si="539">DE50*(DE36/2)</f>
        <v>25.571059999999996</v>
      </c>
      <c r="DF51" s="57"/>
      <c r="DG51" s="12"/>
      <c r="DH51" s="35">
        <f t="shared" ref="DH51" si="540">DH50*(DH36/2)</f>
        <v>6.5709375000000003</v>
      </c>
      <c r="DI51" s="12">
        <f t="shared" ref="DI51" si="541">DI50*(DI36/2)</f>
        <v>6.5709375000000003</v>
      </c>
      <c r="DJ51" s="12">
        <f t="shared" ref="DJ51" si="542">DJ50*(DJ36/2)</f>
        <v>6.5709375000000003</v>
      </c>
      <c r="DK51" s="36">
        <f t="shared" ref="DK51" si="543">DK50*(DK36/2)</f>
        <v>6.5709375000000003</v>
      </c>
      <c r="DO51" s="9"/>
      <c r="DP51" s="244"/>
      <c r="DQ51" s="244"/>
      <c r="DR51" s="244"/>
      <c r="DS51" s="244"/>
      <c r="EL51" s="16"/>
      <c r="EP51" s="16"/>
      <c r="EU51" s="16"/>
      <c r="FK51" s="16"/>
      <c r="FL51" s="16"/>
      <c r="FM51" s="16"/>
      <c r="FN51" s="22"/>
      <c r="FO51" s="22"/>
    </row>
    <row r="52" spans="1:171">
      <c r="A52" s="19" t="s">
        <v>511</v>
      </c>
      <c r="B52" s="35">
        <v>106</v>
      </c>
      <c r="C52" s="124"/>
      <c r="D52" s="124"/>
      <c r="E52" s="12">
        <v>64.3</v>
      </c>
      <c r="F52" s="12">
        <v>56.3</v>
      </c>
      <c r="G52" s="170">
        <v>159</v>
      </c>
      <c r="H52" s="170">
        <v>159</v>
      </c>
      <c r="I52" s="170">
        <v>159</v>
      </c>
      <c r="J52" s="170">
        <v>159</v>
      </c>
      <c r="K52" s="170">
        <v>159</v>
      </c>
      <c r="L52" s="170">
        <v>159</v>
      </c>
      <c r="M52" s="170">
        <v>159</v>
      </c>
      <c r="N52" s="170">
        <v>73.2</v>
      </c>
      <c r="O52" s="170">
        <v>40.200000000000003</v>
      </c>
      <c r="P52" s="170">
        <v>73.2</v>
      </c>
      <c r="Q52" s="170">
        <v>73.2</v>
      </c>
      <c r="R52" s="170">
        <v>159</v>
      </c>
      <c r="S52" s="170">
        <v>159</v>
      </c>
      <c r="T52" s="170">
        <v>159</v>
      </c>
      <c r="U52" s="170">
        <v>159</v>
      </c>
      <c r="V52" s="175">
        <v>159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57"/>
      <c r="AH52" s="57"/>
      <c r="AI52" s="13"/>
      <c r="AJ52" s="136"/>
      <c r="AK52" s="83">
        <v>64.3</v>
      </c>
      <c r="AL52" s="12"/>
      <c r="AM52" s="12"/>
      <c r="AN52" s="12"/>
      <c r="AO52" s="12"/>
      <c r="AP52" s="12"/>
      <c r="AQ52" s="12"/>
      <c r="AR52" s="12"/>
      <c r="AS52" s="83">
        <v>159</v>
      </c>
      <c r="AT52" s="83">
        <v>159</v>
      </c>
      <c r="AU52" s="12">
        <v>106</v>
      </c>
      <c r="AV52" s="83">
        <v>159</v>
      </c>
      <c r="AW52" s="83">
        <v>159</v>
      </c>
      <c r="AX52" s="83">
        <v>159</v>
      </c>
      <c r="AY52" s="83">
        <v>159</v>
      </c>
      <c r="AZ52" s="83">
        <v>73.2</v>
      </c>
      <c r="BA52" s="83">
        <v>73.2</v>
      </c>
      <c r="BB52" s="83">
        <v>73.2</v>
      </c>
      <c r="BC52" s="83">
        <v>73.2</v>
      </c>
      <c r="BD52" s="83">
        <v>73.2</v>
      </c>
      <c r="BE52" s="83">
        <v>73.2</v>
      </c>
      <c r="BF52" s="83">
        <v>73.2</v>
      </c>
      <c r="BG52" s="83">
        <v>73.2</v>
      </c>
      <c r="BH52" s="83">
        <v>73.2</v>
      </c>
      <c r="BI52" s="83">
        <v>73.2</v>
      </c>
      <c r="BJ52" s="83">
        <v>73.2</v>
      </c>
      <c r="BK52" s="93">
        <v>73.2</v>
      </c>
      <c r="BL52" s="13"/>
      <c r="BM52" s="33">
        <v>159</v>
      </c>
      <c r="BN52" s="83">
        <v>159</v>
      </c>
      <c r="BO52" s="12">
        <v>106</v>
      </c>
      <c r="BP52" s="83">
        <v>159</v>
      </c>
      <c r="BQ52" s="83">
        <v>159</v>
      </c>
      <c r="BR52" s="83">
        <v>159</v>
      </c>
      <c r="BS52" s="83">
        <v>159</v>
      </c>
      <c r="BT52" s="83">
        <v>73.2</v>
      </c>
      <c r="BU52" s="83">
        <v>73.2</v>
      </c>
      <c r="BV52" s="83">
        <v>73.2</v>
      </c>
      <c r="BW52" s="83">
        <v>64.3</v>
      </c>
      <c r="BX52" s="83">
        <v>64.3</v>
      </c>
      <c r="BY52" s="83">
        <v>64.3</v>
      </c>
      <c r="BZ52" s="83">
        <v>64.3</v>
      </c>
      <c r="CA52" s="83">
        <v>64.3</v>
      </c>
      <c r="CB52" s="12">
        <v>94.8</v>
      </c>
      <c r="CC52" s="12">
        <v>131</v>
      </c>
      <c r="CD52" s="12">
        <v>131</v>
      </c>
      <c r="CE52" s="12">
        <v>131</v>
      </c>
      <c r="CF52" s="12">
        <v>94.8</v>
      </c>
      <c r="CG52" s="83">
        <v>79.099999999999994</v>
      </c>
      <c r="CH52" s="83">
        <v>79.099999999999994</v>
      </c>
      <c r="CI52" s="83">
        <v>79.099999999999994</v>
      </c>
      <c r="CJ52" s="83">
        <v>79.099999999999994</v>
      </c>
      <c r="CK52" s="83">
        <v>79.099999999999994</v>
      </c>
      <c r="CL52" s="83">
        <v>79.099999999999994</v>
      </c>
      <c r="CM52" s="83">
        <v>79.099999999999994</v>
      </c>
      <c r="CN52" s="83">
        <v>79.099999999999994</v>
      </c>
      <c r="CO52" s="93">
        <v>79.099999999999994</v>
      </c>
      <c r="CP52" s="12"/>
      <c r="CQ52" s="12"/>
      <c r="CR52" s="12"/>
      <c r="CS52" s="33">
        <v>106</v>
      </c>
      <c r="CT52" s="57">
        <v>106</v>
      </c>
      <c r="CU52" s="57">
        <v>106</v>
      </c>
      <c r="CV52" s="12">
        <v>159</v>
      </c>
      <c r="CW52" s="12">
        <v>106</v>
      </c>
      <c r="CX52" s="12">
        <v>212</v>
      </c>
      <c r="CY52" s="12">
        <v>106</v>
      </c>
      <c r="CZ52" s="12">
        <v>234</v>
      </c>
      <c r="DA52" s="12">
        <v>106</v>
      </c>
      <c r="DB52" s="12">
        <v>212</v>
      </c>
      <c r="DC52" s="12">
        <v>106</v>
      </c>
      <c r="DD52" s="12">
        <v>159</v>
      </c>
      <c r="DE52" s="36">
        <v>106</v>
      </c>
      <c r="DF52" s="12"/>
      <c r="DG52" s="12"/>
      <c r="DH52" s="33">
        <v>85.7</v>
      </c>
      <c r="DI52" s="170">
        <v>85.7</v>
      </c>
      <c r="DJ52" s="13">
        <v>85.7</v>
      </c>
      <c r="DK52" s="34">
        <v>85.7</v>
      </c>
      <c r="DO52" s="9"/>
      <c r="DP52" s="244"/>
      <c r="DQ52" s="244"/>
      <c r="DR52" s="244"/>
      <c r="DS52" s="244"/>
      <c r="EL52" s="16"/>
      <c r="EP52" s="16"/>
      <c r="EU52" s="16"/>
      <c r="FK52" s="16"/>
      <c r="FL52" s="16"/>
      <c r="FM52" s="16"/>
      <c r="FN52" s="22"/>
      <c r="FO52" s="22"/>
    </row>
    <row r="53" spans="1:171">
      <c r="A53" s="19" t="s">
        <v>320</v>
      </c>
      <c r="B53" s="35" t="s">
        <v>102</v>
      </c>
      <c r="C53" s="125"/>
      <c r="D53" s="125"/>
      <c r="E53" s="12" t="s">
        <v>102</v>
      </c>
      <c r="F53" s="12" t="s">
        <v>102</v>
      </c>
      <c r="G53" s="170" t="s">
        <v>102</v>
      </c>
      <c r="H53" s="170" t="s">
        <v>102</v>
      </c>
      <c r="I53" s="170" t="s">
        <v>102</v>
      </c>
      <c r="J53" s="170" t="s">
        <v>102</v>
      </c>
      <c r="K53" s="170" t="s">
        <v>102</v>
      </c>
      <c r="L53" s="170" t="s">
        <v>102</v>
      </c>
      <c r="M53" s="170" t="s">
        <v>102</v>
      </c>
      <c r="N53" s="170" t="s">
        <v>102</v>
      </c>
      <c r="O53" s="170" t="s">
        <v>102</v>
      </c>
      <c r="P53" s="170" t="s">
        <v>102</v>
      </c>
      <c r="Q53" s="170" t="s">
        <v>102</v>
      </c>
      <c r="R53" s="170" t="s">
        <v>102</v>
      </c>
      <c r="S53" s="170" t="s">
        <v>102</v>
      </c>
      <c r="T53" s="170" t="s">
        <v>102</v>
      </c>
      <c r="U53" s="170" t="s">
        <v>102</v>
      </c>
      <c r="V53" s="175" t="s">
        <v>102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57"/>
      <c r="AH53" s="57"/>
      <c r="AI53" s="13"/>
      <c r="AJ53" s="137"/>
      <c r="AK53" s="83" t="s">
        <v>102</v>
      </c>
      <c r="AL53" s="12"/>
      <c r="AM53" s="12"/>
      <c r="AN53" s="12"/>
      <c r="AO53" s="12"/>
      <c r="AP53" s="12"/>
      <c r="AQ53" s="12"/>
      <c r="AR53" s="12"/>
      <c r="AS53" s="83" t="s">
        <v>102</v>
      </c>
      <c r="AT53" s="83" t="s">
        <v>102</v>
      </c>
      <c r="AU53" s="12" t="s">
        <v>102</v>
      </c>
      <c r="AV53" s="83" t="s">
        <v>102</v>
      </c>
      <c r="AW53" s="83" t="s">
        <v>102</v>
      </c>
      <c r="AX53" s="83" t="s">
        <v>102</v>
      </c>
      <c r="AY53" s="83" t="s">
        <v>102</v>
      </c>
      <c r="AZ53" s="83" t="s">
        <v>102</v>
      </c>
      <c r="BA53" s="83" t="s">
        <v>102</v>
      </c>
      <c r="BB53" s="83" t="s">
        <v>102</v>
      </c>
      <c r="BC53" s="83" t="s">
        <v>102</v>
      </c>
      <c r="BD53" s="83" t="s">
        <v>102</v>
      </c>
      <c r="BE53" s="83" t="s">
        <v>102</v>
      </c>
      <c r="BF53" s="83" t="s">
        <v>102</v>
      </c>
      <c r="BG53" s="83" t="s">
        <v>102</v>
      </c>
      <c r="BH53" s="83" t="s">
        <v>102</v>
      </c>
      <c r="BI53" s="83" t="s">
        <v>102</v>
      </c>
      <c r="BJ53" s="83" t="s">
        <v>102</v>
      </c>
      <c r="BK53" s="93" t="s">
        <v>102</v>
      </c>
      <c r="BL53" s="13"/>
      <c r="BM53" s="33" t="s">
        <v>102</v>
      </c>
      <c r="BN53" s="83" t="s">
        <v>102</v>
      </c>
      <c r="BO53" s="12" t="s">
        <v>102</v>
      </c>
      <c r="BP53" s="83" t="s">
        <v>102</v>
      </c>
      <c r="BQ53" s="83" t="s">
        <v>102</v>
      </c>
      <c r="BR53" s="83" t="s">
        <v>102</v>
      </c>
      <c r="BS53" s="83" t="s">
        <v>102</v>
      </c>
      <c r="BT53" s="83" t="s">
        <v>102</v>
      </c>
      <c r="BU53" s="83" t="s">
        <v>102</v>
      </c>
      <c r="BV53" s="83" t="s">
        <v>102</v>
      </c>
      <c r="BW53" s="83" t="s">
        <v>102</v>
      </c>
      <c r="BX53" s="83" t="s">
        <v>102</v>
      </c>
      <c r="BY53" s="83" t="s">
        <v>102</v>
      </c>
      <c r="BZ53" s="83" t="s">
        <v>102</v>
      </c>
      <c r="CA53" s="83" t="s">
        <v>102</v>
      </c>
      <c r="CB53" s="83" t="s">
        <v>102</v>
      </c>
      <c r="CC53" s="83" t="s">
        <v>102</v>
      </c>
      <c r="CD53" s="83" t="s">
        <v>102</v>
      </c>
      <c r="CE53" s="83" t="s">
        <v>102</v>
      </c>
      <c r="CF53" s="83" t="s">
        <v>102</v>
      </c>
      <c r="CG53" s="83" t="s">
        <v>102</v>
      </c>
      <c r="CH53" s="83" t="s">
        <v>102</v>
      </c>
      <c r="CI53" s="83" t="s">
        <v>102</v>
      </c>
      <c r="CJ53" s="83" t="s">
        <v>102</v>
      </c>
      <c r="CK53" s="83" t="s">
        <v>102</v>
      </c>
      <c r="CL53" s="83" t="s">
        <v>102</v>
      </c>
      <c r="CM53" s="83" t="s">
        <v>102</v>
      </c>
      <c r="CN53" s="83" t="s">
        <v>102</v>
      </c>
      <c r="CO53" s="93" t="s">
        <v>102</v>
      </c>
      <c r="CP53" s="12"/>
      <c r="CQ53" s="12"/>
      <c r="CR53" s="12"/>
      <c r="CS53" s="33" t="s">
        <v>102</v>
      </c>
      <c r="CT53" s="57" t="s">
        <v>102</v>
      </c>
      <c r="CU53" s="57" t="s">
        <v>102</v>
      </c>
      <c r="CV53" s="57" t="s">
        <v>102</v>
      </c>
      <c r="CW53" s="57" t="s">
        <v>102</v>
      </c>
      <c r="CX53" s="57" t="s">
        <v>102</v>
      </c>
      <c r="CY53" s="83" t="s">
        <v>102</v>
      </c>
      <c r="CZ53" s="57" t="s">
        <v>102</v>
      </c>
      <c r="DA53" s="83" t="s">
        <v>102</v>
      </c>
      <c r="DB53" s="83" t="s">
        <v>102</v>
      </c>
      <c r="DC53" s="83" t="s">
        <v>102</v>
      </c>
      <c r="DD53" s="83" t="s">
        <v>102</v>
      </c>
      <c r="DE53" s="93" t="s">
        <v>102</v>
      </c>
      <c r="DF53" s="57"/>
      <c r="DG53" s="12"/>
      <c r="DH53" s="6"/>
      <c r="DI53" s="179"/>
      <c r="DJ53" s="3"/>
      <c r="DK53" s="7"/>
      <c r="DO53" s="9"/>
      <c r="DP53" s="244"/>
      <c r="DQ53" s="244"/>
      <c r="DR53" s="244"/>
      <c r="DS53" s="244"/>
      <c r="EL53" s="16"/>
      <c r="EP53" s="16"/>
      <c r="EU53" s="16"/>
      <c r="FK53" s="16"/>
      <c r="FL53" s="16"/>
      <c r="FM53" s="16"/>
      <c r="FN53" s="22"/>
      <c r="FO53" s="22"/>
    </row>
    <row r="54" spans="1:171">
      <c r="A54" s="19"/>
      <c r="B54" s="35"/>
      <c r="C54" s="122"/>
      <c r="D54" s="122"/>
      <c r="E54" s="122"/>
      <c r="F54" s="122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5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57"/>
      <c r="AH54" s="57"/>
      <c r="AI54" s="13"/>
      <c r="AJ54" s="134"/>
      <c r="AK54" s="12"/>
      <c r="AL54" s="12"/>
      <c r="AM54" s="12"/>
      <c r="AN54" s="12"/>
      <c r="AO54" s="12"/>
      <c r="AP54" s="12"/>
      <c r="AQ54" s="12"/>
      <c r="AR54" s="12"/>
      <c r="AS54" s="83"/>
      <c r="AT54" s="83"/>
      <c r="AU54" s="12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93"/>
      <c r="BL54" s="13"/>
      <c r="BM54" s="33"/>
      <c r="BN54" s="83"/>
      <c r="BO54" s="12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12"/>
      <c r="CC54" s="12"/>
      <c r="CD54" s="12"/>
      <c r="CE54" s="12"/>
      <c r="CF54" s="12"/>
      <c r="CG54" s="83"/>
      <c r="CH54" s="83"/>
      <c r="CI54" s="83"/>
      <c r="CJ54" s="83"/>
      <c r="CK54" s="83"/>
      <c r="CL54" s="83"/>
      <c r="CM54" s="83"/>
      <c r="CN54" s="83"/>
      <c r="CO54" s="93"/>
      <c r="CP54" s="12"/>
      <c r="CQ54" s="12"/>
      <c r="CR54" s="12"/>
      <c r="CS54" s="33"/>
      <c r="CT54" s="57"/>
      <c r="CU54" s="57"/>
      <c r="CV54" s="12"/>
      <c r="CW54" s="12"/>
      <c r="CX54" s="12"/>
      <c r="CY54" s="12"/>
      <c r="CZ54" s="12"/>
      <c r="DA54" s="12"/>
      <c r="DB54" s="12"/>
      <c r="DC54" s="12"/>
      <c r="DD54" s="12"/>
      <c r="DE54" s="36"/>
      <c r="DF54" s="12"/>
      <c r="DG54" s="12"/>
      <c r="DH54" s="6"/>
      <c r="DI54" s="179"/>
      <c r="DJ54" s="3"/>
      <c r="DK54" s="7"/>
      <c r="DO54" s="9"/>
      <c r="DP54" s="244"/>
      <c r="DQ54" s="244"/>
      <c r="DR54" s="244"/>
      <c r="DS54" s="244"/>
      <c r="EL54" s="16"/>
      <c r="EP54" s="16"/>
      <c r="EU54" s="16"/>
      <c r="FK54" s="16"/>
      <c r="FL54" s="16"/>
      <c r="FM54" s="16"/>
      <c r="FN54" s="22"/>
      <c r="FO54" s="22"/>
    </row>
    <row r="55" spans="1:171">
      <c r="A55" s="157" t="s">
        <v>321</v>
      </c>
      <c r="B55" s="35"/>
      <c r="C55" s="123"/>
      <c r="D55" s="123"/>
      <c r="E55" s="123"/>
      <c r="F55" s="123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5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57"/>
      <c r="AH55" s="57"/>
      <c r="AI55" s="13"/>
      <c r="AJ55" s="135"/>
      <c r="AK55" s="12"/>
      <c r="AL55" s="12"/>
      <c r="AM55" s="12"/>
      <c r="AN55" s="12"/>
      <c r="AO55" s="12"/>
      <c r="AP55" s="12"/>
      <c r="AQ55" s="12"/>
      <c r="AR55" s="12"/>
      <c r="AS55" s="83"/>
      <c r="AT55" s="83"/>
      <c r="AU55" s="12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93"/>
      <c r="BL55" s="13"/>
      <c r="BM55" s="33"/>
      <c r="BN55" s="83"/>
      <c r="BO55" s="12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12"/>
      <c r="CC55" s="12"/>
      <c r="CD55" s="12"/>
      <c r="CE55" s="12"/>
      <c r="CF55" s="12"/>
      <c r="CG55" s="83"/>
      <c r="CH55" s="83"/>
      <c r="CI55" s="83"/>
      <c r="CJ55" s="83"/>
      <c r="CK55" s="83"/>
      <c r="CL55" s="83"/>
      <c r="CM55" s="83"/>
      <c r="CN55" s="83"/>
      <c r="CO55" s="93"/>
      <c r="CP55" s="12"/>
      <c r="CQ55" s="12"/>
      <c r="CR55" s="12"/>
      <c r="CS55" s="33"/>
      <c r="CT55" s="57"/>
      <c r="CU55" s="57"/>
      <c r="CV55" s="12"/>
      <c r="CW55" s="12"/>
      <c r="CX55" s="12"/>
      <c r="CY55" s="12"/>
      <c r="CZ55" s="12"/>
      <c r="DA55" s="12"/>
      <c r="DB55" s="12"/>
      <c r="DC55" s="12"/>
      <c r="DD55" s="12"/>
      <c r="DE55" s="36"/>
      <c r="DF55" s="12"/>
      <c r="DG55" s="12"/>
      <c r="DH55" s="6"/>
      <c r="DI55" s="179"/>
      <c r="DJ55" s="3"/>
      <c r="DK55" s="7"/>
      <c r="DO55" s="9"/>
      <c r="DP55" s="244"/>
      <c r="DQ55" s="244"/>
      <c r="DR55" s="244"/>
      <c r="DS55" s="244"/>
      <c r="EL55" s="16"/>
      <c r="EP55" s="16"/>
      <c r="EU55" s="16"/>
      <c r="FK55" s="16"/>
      <c r="FL55" s="16"/>
      <c r="FM55" s="16"/>
      <c r="FN55" s="22"/>
      <c r="FO55" s="22"/>
    </row>
    <row r="56" spans="1:171">
      <c r="A56" s="19" t="s">
        <v>512</v>
      </c>
      <c r="B56" s="35">
        <f>B36*12/360</f>
        <v>0.83333333333333337</v>
      </c>
      <c r="C56" s="122"/>
      <c r="D56" s="122"/>
      <c r="E56" s="12">
        <f t="shared" ref="E56:F56" si="544">E36*12/360</f>
        <v>0.55000000000000004</v>
      </c>
      <c r="F56" s="12">
        <f t="shared" si="544"/>
        <v>0.45</v>
      </c>
      <c r="G56" s="170">
        <f>G36*12/360</f>
        <v>0.83333333333333337</v>
      </c>
      <c r="H56" s="170">
        <f t="shared" ref="H56:M56" si="545">H36*12/360</f>
        <v>0.83333333333333337</v>
      </c>
      <c r="I56" s="170">
        <f t="shared" si="545"/>
        <v>0.83333333333333337</v>
      </c>
      <c r="J56" s="170">
        <f t="shared" si="545"/>
        <v>0.83333333333333337</v>
      </c>
      <c r="K56" s="170">
        <f t="shared" si="545"/>
        <v>0.83333333333333337</v>
      </c>
      <c r="L56" s="170">
        <f t="shared" si="545"/>
        <v>0.83333333333333337</v>
      </c>
      <c r="M56" s="170">
        <f t="shared" si="545"/>
        <v>0.83333333333333337</v>
      </c>
      <c r="N56" s="170">
        <f>N36*12/360</f>
        <v>0.55000000000000004</v>
      </c>
      <c r="O56" s="170">
        <f>O36*12/360</f>
        <v>0.45</v>
      </c>
      <c r="P56" s="170">
        <f t="shared" ref="P56:V56" si="546">P36*12/360</f>
        <v>0.55000000000000004</v>
      </c>
      <c r="Q56" s="170">
        <f t="shared" si="546"/>
        <v>0.55000000000000004</v>
      </c>
      <c r="R56" s="170">
        <f t="shared" si="546"/>
        <v>0.83333333333333337</v>
      </c>
      <c r="S56" s="170">
        <f t="shared" si="546"/>
        <v>0.83333333333333337</v>
      </c>
      <c r="T56" s="170">
        <f t="shared" si="546"/>
        <v>0.83333333333333337</v>
      </c>
      <c r="U56" s="170">
        <f t="shared" si="546"/>
        <v>0.83333333333333337</v>
      </c>
      <c r="V56" s="175">
        <f t="shared" si="546"/>
        <v>0.83333333333333337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57"/>
      <c r="AH56" s="57"/>
      <c r="AI56" s="13"/>
      <c r="AJ56" s="134"/>
      <c r="AK56" s="83">
        <f t="shared" ref="AK56" si="547">AK36*12/360</f>
        <v>0.55000000000000004</v>
      </c>
      <c r="AL56" s="12"/>
      <c r="AM56" s="12"/>
      <c r="AN56" s="12"/>
      <c r="AO56" s="12"/>
      <c r="AP56" s="12"/>
      <c r="AQ56" s="12"/>
      <c r="AR56" s="12"/>
      <c r="AS56" s="83">
        <f t="shared" ref="AS56:AT56" si="548">AS36*12/360</f>
        <v>0.83333333333333337</v>
      </c>
      <c r="AT56" s="83">
        <f t="shared" si="548"/>
        <v>0.83333333333333337</v>
      </c>
      <c r="AU56" s="12">
        <f>AU36*12/360</f>
        <v>0.83333333333333337</v>
      </c>
      <c r="AV56" s="83">
        <f t="shared" ref="AV56:BB56" si="549">AV36*12/360</f>
        <v>0.83333333333333337</v>
      </c>
      <c r="AW56" s="83">
        <f t="shared" si="549"/>
        <v>0.83333333333333337</v>
      </c>
      <c r="AX56" s="83">
        <f t="shared" si="549"/>
        <v>0.83333333333333337</v>
      </c>
      <c r="AY56" s="83">
        <f t="shared" si="549"/>
        <v>0.83333333333333337</v>
      </c>
      <c r="AZ56" s="83">
        <f t="shared" si="549"/>
        <v>0.55000000000000004</v>
      </c>
      <c r="BA56" s="83">
        <f t="shared" si="549"/>
        <v>0.55000000000000004</v>
      </c>
      <c r="BB56" s="83">
        <f t="shared" si="549"/>
        <v>0.55000000000000004</v>
      </c>
      <c r="BC56" s="83">
        <f t="shared" ref="BC56:BK56" si="550">BC36*12/360</f>
        <v>0.55000000000000004</v>
      </c>
      <c r="BD56" s="83">
        <f t="shared" si="550"/>
        <v>0.55000000000000004</v>
      </c>
      <c r="BE56" s="83">
        <f t="shared" si="550"/>
        <v>0.55000000000000004</v>
      </c>
      <c r="BF56" s="83">
        <f t="shared" si="550"/>
        <v>0.55000000000000004</v>
      </c>
      <c r="BG56" s="83">
        <f t="shared" si="550"/>
        <v>0.55000000000000004</v>
      </c>
      <c r="BH56" s="83">
        <f t="shared" si="550"/>
        <v>0.55000000000000004</v>
      </c>
      <c r="BI56" s="83">
        <f t="shared" si="550"/>
        <v>0.55000000000000004</v>
      </c>
      <c r="BJ56" s="83">
        <f t="shared" si="550"/>
        <v>0.55000000000000004</v>
      </c>
      <c r="BK56" s="93">
        <f t="shared" si="550"/>
        <v>0.55000000000000004</v>
      </c>
      <c r="BL56" s="13"/>
      <c r="BM56" s="33">
        <f t="shared" ref="BM56:BN56" si="551">BM36*12/360</f>
        <v>0.83333333333333337</v>
      </c>
      <c r="BN56" s="83">
        <f t="shared" si="551"/>
        <v>0.83333333333333337</v>
      </c>
      <c r="BO56" s="12">
        <f>BO36*12/360</f>
        <v>0.83333333333333337</v>
      </c>
      <c r="BP56" s="83">
        <f t="shared" ref="BP56:BV56" si="552">BP36*12/360</f>
        <v>0.83333333333333337</v>
      </c>
      <c r="BQ56" s="83">
        <f t="shared" si="552"/>
        <v>0.83333333333333337</v>
      </c>
      <c r="BR56" s="83">
        <f t="shared" si="552"/>
        <v>0.83333333333333337</v>
      </c>
      <c r="BS56" s="83">
        <f t="shared" si="552"/>
        <v>0.83333333333333337</v>
      </c>
      <c r="BT56" s="83">
        <f t="shared" si="552"/>
        <v>0.55000000000000004</v>
      </c>
      <c r="BU56" s="83">
        <f t="shared" si="552"/>
        <v>0.55000000000000004</v>
      </c>
      <c r="BV56" s="83">
        <f t="shared" si="552"/>
        <v>0.55000000000000004</v>
      </c>
      <c r="BW56" s="83">
        <f>BW36*12/360</f>
        <v>0.56666666666666665</v>
      </c>
      <c r="BX56" s="83">
        <f t="shared" ref="BX56:CA56" si="553">BX36*12/360</f>
        <v>0.56666666666666665</v>
      </c>
      <c r="BY56" s="83">
        <f t="shared" si="553"/>
        <v>0.56666666666666665</v>
      </c>
      <c r="BZ56" s="83">
        <f t="shared" si="553"/>
        <v>0.56666666666666665</v>
      </c>
      <c r="CA56" s="83">
        <f t="shared" si="553"/>
        <v>0.56666666666666665</v>
      </c>
      <c r="CB56" s="83">
        <f>CB36*12/360</f>
        <v>0.72499999999999998</v>
      </c>
      <c r="CC56" s="83">
        <f>CC36*12/360</f>
        <v>0.875</v>
      </c>
      <c r="CD56" s="83">
        <f>CD36*12/360</f>
        <v>0.92360999999999993</v>
      </c>
      <c r="CE56" s="83">
        <f>CE36*12/360</f>
        <v>0.875</v>
      </c>
      <c r="CF56" s="83">
        <f>CF36*12/360</f>
        <v>0.72499999999999998</v>
      </c>
      <c r="CG56" s="83">
        <f>CG36*12/240</f>
        <v>0.82499999999999996</v>
      </c>
      <c r="CH56" s="83">
        <f t="shared" ref="CH56:CO56" si="554">CH36*12/240</f>
        <v>0.82499999999999996</v>
      </c>
      <c r="CI56" s="83">
        <f t="shared" si="554"/>
        <v>0.82499999999999996</v>
      </c>
      <c r="CJ56" s="83">
        <f t="shared" si="554"/>
        <v>0.82499999999999996</v>
      </c>
      <c r="CK56" s="83">
        <f t="shared" si="554"/>
        <v>0.82499999999999996</v>
      </c>
      <c r="CL56" s="83">
        <f t="shared" si="554"/>
        <v>0.82499999999999996</v>
      </c>
      <c r="CM56" s="83">
        <f t="shared" si="554"/>
        <v>0.82499999999999996</v>
      </c>
      <c r="CN56" s="83">
        <f t="shared" si="554"/>
        <v>0.82499999999999996</v>
      </c>
      <c r="CO56" s="93">
        <f t="shared" si="554"/>
        <v>0.82499999999999996</v>
      </c>
      <c r="CP56" s="12"/>
      <c r="CQ56" s="12"/>
      <c r="CR56" s="12"/>
      <c r="CS56" s="33">
        <f>CS36*12/360</f>
        <v>0.83333333333333337</v>
      </c>
      <c r="CT56" s="57">
        <f>CT36*12/360</f>
        <v>0.83333333333333337</v>
      </c>
      <c r="CU56" s="57">
        <f>CU36*12/360</f>
        <v>0.83333333333333337</v>
      </c>
      <c r="CV56" s="57">
        <f t="shared" ref="CV56:CZ56" si="555">CV36*12/240</f>
        <v>1.0874999999999999</v>
      </c>
      <c r="CW56" s="57">
        <f t="shared" si="555"/>
        <v>0.85</v>
      </c>
      <c r="CX56" s="57">
        <f t="shared" si="555"/>
        <v>1.3125</v>
      </c>
      <c r="CY56" s="83">
        <f t="shared" ref="CY56" si="556">CY36*12/240</f>
        <v>0.85</v>
      </c>
      <c r="CZ56" s="57">
        <f t="shared" si="555"/>
        <v>1.4354149999999999</v>
      </c>
      <c r="DA56" s="83">
        <f t="shared" ref="DA56:DB56" si="557">DA36*12/240</f>
        <v>0.85</v>
      </c>
      <c r="DB56" s="83">
        <f t="shared" si="557"/>
        <v>1.3125</v>
      </c>
      <c r="DC56" s="83">
        <f t="shared" ref="DC56" si="558">DC36*12/240</f>
        <v>0.85</v>
      </c>
      <c r="DD56" s="83">
        <f t="shared" ref="DD56:DE56" si="559">DD36*12/240</f>
        <v>1.0874999999999999</v>
      </c>
      <c r="DE56" s="93">
        <f t="shared" si="559"/>
        <v>0.85</v>
      </c>
      <c r="DF56" s="57"/>
      <c r="DG56" s="12"/>
      <c r="DH56" s="33">
        <f t="shared" ref="DH56" si="560">DH36*12/240</f>
        <v>1.25</v>
      </c>
      <c r="DI56" s="170">
        <f t="shared" ref="DI56:DK56" si="561">DI36*12/240</f>
        <v>1.25</v>
      </c>
      <c r="DJ56" s="13">
        <f t="shared" si="561"/>
        <v>1.25</v>
      </c>
      <c r="DK56" s="34">
        <f t="shared" si="561"/>
        <v>1.25</v>
      </c>
      <c r="DO56" s="9"/>
      <c r="DP56" s="244"/>
      <c r="DQ56" s="244"/>
      <c r="DR56" s="244"/>
      <c r="DS56" s="244"/>
      <c r="EL56" s="16"/>
      <c r="EP56" s="16"/>
      <c r="EU56" s="16"/>
      <c r="FK56" s="16"/>
      <c r="FL56" s="16"/>
      <c r="FM56" s="16"/>
      <c r="FN56" s="22"/>
      <c r="FO56" s="22"/>
    </row>
    <row r="57" spans="1:171">
      <c r="A57" s="19" t="s">
        <v>47</v>
      </c>
      <c r="B57" s="35">
        <f t="shared" ref="B57" si="562">(5*B44*(1000/12)*(B36*12)^4)/(384*B58*B59)</f>
        <v>0.71895891977480653</v>
      </c>
      <c r="C57" s="122"/>
      <c r="D57" s="122"/>
      <c r="E57" s="12">
        <f t="shared" ref="E57:F57" si="563">(5*E44*(1000/12)*(E36*12)^4)/(384*E58*E59)</f>
        <v>0.36788867325542929</v>
      </c>
      <c r="F57" s="12">
        <f t="shared" si="563"/>
        <v>0.27034872368125884</v>
      </c>
      <c r="G57" s="170">
        <f>(5*G44*(1000/12)*(G36*12)^4)/(384*G58*G59)</f>
        <v>0.67864160750507085</v>
      </c>
      <c r="H57" s="170">
        <f t="shared" ref="H57:M57" si="564">(5*H44*(1000/12)*(H36*12)^4)/(384*H58*H59)</f>
        <v>0.67864160750507085</v>
      </c>
      <c r="I57" s="170">
        <f t="shared" si="564"/>
        <v>0.67864160750507085</v>
      </c>
      <c r="J57" s="170">
        <f t="shared" si="564"/>
        <v>0.67864160750507085</v>
      </c>
      <c r="K57" s="170">
        <f t="shared" si="564"/>
        <v>0.67864160750507085</v>
      </c>
      <c r="L57" s="170">
        <f t="shared" si="564"/>
        <v>0.67864160750507085</v>
      </c>
      <c r="M57" s="170">
        <f t="shared" si="564"/>
        <v>0.67864160750507085</v>
      </c>
      <c r="N57" s="170">
        <f>(5*N44*(1000/12)*(N36*12)^4)/(384*N58*N59)</f>
        <v>0.54894765166569259</v>
      </c>
      <c r="O57" s="170">
        <f>(5*O44*(1000/12)*(O36*12)^4)/(384*O58*O59)</f>
        <v>0.35476007193237796</v>
      </c>
      <c r="P57" s="170">
        <f t="shared" ref="P57:Q57" si="565">(5*P44*(1000/12)*(P36*12)^4)/(384*P58*P59)</f>
        <v>0.54894765166569259</v>
      </c>
      <c r="Q57" s="170">
        <f t="shared" si="565"/>
        <v>0.54894765166569259</v>
      </c>
      <c r="R57" s="170">
        <f t="shared" ref="R57" si="566">(5*R44*(1000/12)*(R36*12)^4)/(384*R58*R59)</f>
        <v>0.67864160750507085</v>
      </c>
      <c r="S57" s="170">
        <f t="shared" ref="S57" si="567">(5*S44*(1000/12)*(S36*12)^4)/(384*S58*S59)</f>
        <v>0.67864160750507085</v>
      </c>
      <c r="T57" s="170">
        <f t="shared" ref="T57" si="568">(5*T44*(1000/12)*(T36*12)^4)/(384*T58*T59)</f>
        <v>0.67864160750507085</v>
      </c>
      <c r="U57" s="170">
        <f t="shared" ref="U57" si="569">(5*U44*(1000/12)*(U36*12)^4)/(384*U58*U59)</f>
        <v>0.67864160750507085</v>
      </c>
      <c r="V57" s="175">
        <f t="shared" ref="V57" si="570">(5*V44*(1000/12)*(V36*12)^4)/(384*V58*V59)</f>
        <v>0.67864160750507085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57"/>
      <c r="AH57" s="57"/>
      <c r="AI57" s="13"/>
      <c r="AJ57" s="134"/>
      <c r="AK57" s="83">
        <f t="shared" ref="AK57" si="571">(5*AK44*(1000/12)*(AK36*12)^4)/(384*AK58*AK59)</f>
        <v>0.38424505040087187</v>
      </c>
      <c r="AL57" s="12"/>
      <c r="AM57" s="12"/>
      <c r="AN57" s="12"/>
      <c r="AO57" s="12"/>
      <c r="AP57" s="12"/>
      <c r="AQ57" s="12"/>
      <c r="AR57" s="12"/>
      <c r="AS57" s="83">
        <f t="shared" ref="AS57" si="572">(5*AS44*(1000/12)*(AS36*12)^4)/(384*AS58*AS59)</f>
        <v>0.67864160750507085</v>
      </c>
      <c r="AT57" s="83">
        <f t="shared" ref="AT57" si="573">(5*AT44*(1000/12)*(AT36*12)^4)/(384*AT58*AT59)</f>
        <v>0.67864160750507085</v>
      </c>
      <c r="AU57" s="12">
        <f t="shared" ref="AU57:CB57" si="574">(5*AU44*(1000/12)*(AU36*12)^4)/(384*AU58*AU59)</f>
        <v>0.71895891977480653</v>
      </c>
      <c r="AV57" s="83">
        <f t="shared" ref="AV57" si="575">(5*AV44*(1000/12)*(AV36*12)^4)/(384*AV58*AV59)</f>
        <v>0.67864160750507085</v>
      </c>
      <c r="AW57" s="83">
        <f t="shared" ref="AW57" si="576">(5*AW44*(1000/12)*(AW36*12)^4)/(384*AW58*AW59)</f>
        <v>0.67864160750507085</v>
      </c>
      <c r="AX57" s="83">
        <f t="shared" ref="AX57" si="577">(5*AX44*(1000/12)*(AX36*12)^4)/(384*AX58*AX59)</f>
        <v>0.67864160750507085</v>
      </c>
      <c r="AY57" s="83">
        <f t="shared" ref="AY57" si="578">(5*AY44*(1000/12)*(AY36*12)^4)/(384*AY58*AY59)</f>
        <v>0.67864160750507085</v>
      </c>
      <c r="AZ57" s="83">
        <f t="shared" ref="AZ57" si="579">(5*AZ44*(1000/12)*(AZ36*12)^4)/(384*AZ58*AZ59)</f>
        <v>0.54894765166569259</v>
      </c>
      <c r="BA57" s="83">
        <f t="shared" ref="BA57" si="580">(5*BA44*(1000/12)*(BA36*12)^4)/(384*BA58*BA59)</f>
        <v>0.54894765166569259</v>
      </c>
      <c r="BB57" s="83">
        <f t="shared" ref="BB57:BC57" si="581">(5*BB44*(1000/12)*(BB36*12)^4)/(384*BB58*BB59)</f>
        <v>0.54894765166569259</v>
      </c>
      <c r="BC57" s="83">
        <f t="shared" si="581"/>
        <v>0.54894765166569259</v>
      </c>
      <c r="BD57" s="83">
        <f t="shared" ref="BD57:BK57" si="582">(5*BD44*(1000/12)*(BD36*12)^4)/(384*BD58*BD59)</f>
        <v>0.54894765166569259</v>
      </c>
      <c r="BE57" s="83">
        <f t="shared" si="582"/>
        <v>0.54894765166569259</v>
      </c>
      <c r="BF57" s="83">
        <f t="shared" si="582"/>
        <v>0.54894765166569259</v>
      </c>
      <c r="BG57" s="83">
        <f t="shared" si="582"/>
        <v>0.54894765166569259</v>
      </c>
      <c r="BH57" s="83">
        <f t="shared" si="582"/>
        <v>0.54894765166569259</v>
      </c>
      <c r="BI57" s="83">
        <f t="shared" si="582"/>
        <v>0.54894765166569259</v>
      </c>
      <c r="BJ57" s="83">
        <f t="shared" si="582"/>
        <v>0.54894765166569259</v>
      </c>
      <c r="BK57" s="93">
        <f t="shared" si="582"/>
        <v>0.54894765166569259</v>
      </c>
      <c r="BL57" s="13"/>
      <c r="BM57" s="33">
        <f t="shared" si="574"/>
        <v>0.67864160750507085</v>
      </c>
      <c r="BN57" s="83">
        <f t="shared" si="574"/>
        <v>0.67864160750507085</v>
      </c>
      <c r="BO57" s="12">
        <f t="shared" ref="BO57" si="583">(5*BO44*(1000/12)*(BO36*12)^4)/(384*BO58*BO59)</f>
        <v>0.71895891977480653</v>
      </c>
      <c r="BP57" s="83">
        <f t="shared" ref="BP57:BS57" si="584">(5*BP44*(1000/12)*(BP36*12)^4)/(384*BP58*BP59)</f>
        <v>0.67864160750507085</v>
      </c>
      <c r="BQ57" s="83">
        <f t="shared" si="584"/>
        <v>0.67864160750507085</v>
      </c>
      <c r="BR57" s="83">
        <f t="shared" si="584"/>
        <v>0.67864160750507085</v>
      </c>
      <c r="BS57" s="83">
        <f t="shared" si="584"/>
        <v>0.67864160750507085</v>
      </c>
      <c r="BT57" s="83">
        <f t="shared" ref="BT57" si="585">(5*BT44*(1000/12)*(BT36*12)^4)/(384*BT58*BT59)</f>
        <v>0.54894765166569259</v>
      </c>
      <c r="BU57" s="83">
        <f t="shared" ref="BU57" si="586">(5*BU44*(1000/12)*(BU36*12)^4)/(384*BU58*BU59)</f>
        <v>0.54894765166569259</v>
      </c>
      <c r="BV57" s="83">
        <f t="shared" ref="BV57" si="587">(5*BV44*(1000/12)*(BV36*12)^4)/(384*BV58*BV59)</f>
        <v>0.54894765166569259</v>
      </c>
      <c r="BW57" s="83">
        <f t="shared" si="574"/>
        <v>0.5242572927531719</v>
      </c>
      <c r="BX57" s="83">
        <f t="shared" ref="BX57:CA57" si="588">(5*BX44*(1000/12)*(BX36*12)^4)/(384*BX58*BX59)</f>
        <v>0.5242572927531719</v>
      </c>
      <c r="BY57" s="83">
        <f t="shared" si="588"/>
        <v>0.5242572927531719</v>
      </c>
      <c r="BZ57" s="83">
        <f t="shared" si="588"/>
        <v>0.5242572927531719</v>
      </c>
      <c r="CA57" s="83">
        <f t="shared" si="588"/>
        <v>0.5242572927531719</v>
      </c>
      <c r="CB57" s="83">
        <f t="shared" si="574"/>
        <v>0.6337884558731155</v>
      </c>
      <c r="CC57" s="83">
        <f t="shared" ref="CC57:CD57" si="589">(5*CC44*(1000/12)*(CC36*12)^4)/(384*CC58*CC59)</f>
        <v>0.72419548019935343</v>
      </c>
      <c r="CD57" s="83">
        <f t="shared" si="589"/>
        <v>0.89903811372777043</v>
      </c>
      <c r="CE57" s="83">
        <f t="shared" ref="CE57" si="590">(5*CE44*(1000/12)*(CE36*12)^4)/(384*CE58*CE59)</f>
        <v>0.72419548019935343</v>
      </c>
      <c r="CF57" s="83">
        <f t="shared" ref="CF57:CG57" si="591">(5*CF44*(1000/12)*(CF36*12)^4)/(384*CF58*CF59)</f>
        <v>0.6337884558731155</v>
      </c>
      <c r="CG57" s="83">
        <f t="shared" si="591"/>
        <v>0.75049354880523922</v>
      </c>
      <c r="CH57" s="83">
        <f t="shared" ref="CH57:CO57" si="592">(5*CH44*(1000/12)*(CH36*12)^4)/(384*CH58*CH59)</f>
        <v>0.75049354880523922</v>
      </c>
      <c r="CI57" s="83">
        <f t="shared" si="592"/>
        <v>0.75049354880523922</v>
      </c>
      <c r="CJ57" s="83">
        <f t="shared" si="592"/>
        <v>0.75049354880523922</v>
      </c>
      <c r="CK57" s="83">
        <f t="shared" si="592"/>
        <v>0.75049354880523922</v>
      </c>
      <c r="CL57" s="83">
        <f t="shared" si="592"/>
        <v>0.75049354880523922</v>
      </c>
      <c r="CM57" s="83">
        <f t="shared" si="592"/>
        <v>0.75049354880523922</v>
      </c>
      <c r="CN57" s="83">
        <f t="shared" si="592"/>
        <v>0.75049354880523922</v>
      </c>
      <c r="CO57" s="93">
        <f t="shared" si="592"/>
        <v>0.75049354880523922</v>
      </c>
      <c r="CP57" s="12"/>
      <c r="CQ57" s="12"/>
      <c r="CR57" s="12"/>
      <c r="CS57" s="33">
        <f t="shared" ref="CS57" si="593">(5*CS44*(1000/12)*(CS36*12)^4)/(384*CS58*CS59)</f>
        <v>0.71895891977480653</v>
      </c>
      <c r="CT57" s="57">
        <f t="shared" ref="CT57:CU57" si="594">(5*CT44*(1000/12)*(CT36*12)^4)/(384*CT58*CT59)</f>
        <v>0.71895891977480653</v>
      </c>
      <c r="CU57" s="57">
        <f t="shared" si="594"/>
        <v>0.71895891977480653</v>
      </c>
      <c r="CV57" s="57">
        <f t="shared" ref="CV57:CY57" si="595">(5*CV44*(1000/12)*(CV36*12)^4)/(384*CV58*CV59)</f>
        <v>1.0278684086236212</v>
      </c>
      <c r="CW57" s="57">
        <f t="shared" ref="CW57" si="596">(5*CW44*(1000/12)*(CW36*12)^4)/(384*CW58*CW59)</f>
        <v>0.79569004927515818</v>
      </c>
      <c r="CX57" s="57">
        <f t="shared" si="595"/>
        <v>1.2596112516099471</v>
      </c>
      <c r="CY57" s="83">
        <f t="shared" si="595"/>
        <v>0.79569004927515818</v>
      </c>
      <c r="CZ57" s="57">
        <f t="shared" ref="CZ57:DB57" si="597">(5*CZ44*(1000/12)*(CZ36*12)^4)/(384*CZ58*CZ59)</f>
        <v>1.4068064779169478</v>
      </c>
      <c r="DA57" s="83">
        <f t="shared" si="597"/>
        <v>0.79569004927515818</v>
      </c>
      <c r="DB57" s="83">
        <f t="shared" si="597"/>
        <v>1.2596112516099471</v>
      </c>
      <c r="DC57" s="83">
        <f t="shared" ref="DC57:DE57" si="598">(5*DC44*(1000/12)*(DC36*12)^4)/(384*DC58*DC59)</f>
        <v>0.79569004927515818</v>
      </c>
      <c r="DD57" s="83">
        <f t="shared" si="598"/>
        <v>1.0278684086236212</v>
      </c>
      <c r="DE57" s="93">
        <f t="shared" si="598"/>
        <v>0.79569004927515818</v>
      </c>
      <c r="DF57" s="57"/>
      <c r="DG57" s="12"/>
      <c r="DH57" s="33">
        <f t="shared" ref="DH57" si="599">(5*DH44*(1000/12)*(DH36*12)^4)/(384*DH58*DH59)</f>
        <v>1.2255147028348807</v>
      </c>
      <c r="DI57" s="170">
        <f t="shared" ref="DI57:DK57" si="600">(5*DI44*(1000/12)*(DI36*12)^4)/(384*DI58*DI59)</f>
        <v>1.2255147028348807</v>
      </c>
      <c r="DJ57" s="13">
        <f t="shared" si="600"/>
        <v>1.2255147028348807</v>
      </c>
      <c r="DK57" s="34">
        <f t="shared" si="600"/>
        <v>1.2255147028348807</v>
      </c>
      <c r="DO57" s="9"/>
      <c r="DP57" s="244"/>
      <c r="DQ57" s="244"/>
      <c r="DR57" s="244"/>
      <c r="DS57" s="244"/>
      <c r="EL57" s="16"/>
      <c r="EP57" s="16"/>
      <c r="EU57" s="16"/>
      <c r="FK57" s="16"/>
      <c r="FL57" s="16"/>
      <c r="FM57" s="16"/>
      <c r="FN57" s="22"/>
      <c r="FO57" s="22"/>
    </row>
    <row r="58" spans="1:171">
      <c r="A58" s="19" t="s">
        <v>48</v>
      </c>
      <c r="B58" s="99">
        <v>29000000</v>
      </c>
      <c r="C58" s="122"/>
      <c r="D58" s="122"/>
      <c r="E58" s="78">
        <v>29000000</v>
      </c>
      <c r="F58" s="78">
        <v>29000000</v>
      </c>
      <c r="G58" s="180">
        <v>29000000</v>
      </c>
      <c r="H58" s="180">
        <v>29000000</v>
      </c>
      <c r="I58" s="180">
        <v>29000000</v>
      </c>
      <c r="J58" s="180">
        <v>29000000</v>
      </c>
      <c r="K58" s="180">
        <v>29000000</v>
      </c>
      <c r="L58" s="180">
        <v>29000000</v>
      </c>
      <c r="M58" s="180">
        <v>29000000</v>
      </c>
      <c r="N58" s="180">
        <v>29000000</v>
      </c>
      <c r="O58" s="180">
        <v>29000000</v>
      </c>
      <c r="P58" s="180">
        <v>29000000</v>
      </c>
      <c r="Q58" s="180">
        <v>29000000</v>
      </c>
      <c r="R58" s="180">
        <v>29000000</v>
      </c>
      <c r="S58" s="180">
        <v>29000000</v>
      </c>
      <c r="T58" s="180">
        <v>29000000</v>
      </c>
      <c r="U58" s="180">
        <v>29000000</v>
      </c>
      <c r="V58" s="185">
        <v>29000000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65"/>
      <c r="AH58" s="65"/>
      <c r="AI58" s="27"/>
      <c r="AJ58" s="134"/>
      <c r="AK58" s="91">
        <v>29000000</v>
      </c>
      <c r="AL58" s="78"/>
      <c r="AM58" s="78"/>
      <c r="AN58" s="78"/>
      <c r="AO58" s="78"/>
      <c r="AP58" s="78"/>
      <c r="AQ58" s="78"/>
      <c r="AR58" s="78"/>
      <c r="AS58" s="91">
        <v>29000000</v>
      </c>
      <c r="AT58" s="91">
        <v>29000000</v>
      </c>
      <c r="AU58" s="78">
        <v>29000000</v>
      </c>
      <c r="AV58" s="91">
        <v>29000000</v>
      </c>
      <c r="AW58" s="91">
        <v>29000000</v>
      </c>
      <c r="AX58" s="91">
        <v>29000000</v>
      </c>
      <c r="AY58" s="91">
        <v>29000000</v>
      </c>
      <c r="AZ58" s="91">
        <v>29000000</v>
      </c>
      <c r="BA58" s="91">
        <v>29000000</v>
      </c>
      <c r="BB58" s="91">
        <v>29000000</v>
      </c>
      <c r="BC58" s="91">
        <v>29000000</v>
      </c>
      <c r="BD58" s="91">
        <v>29000000</v>
      </c>
      <c r="BE58" s="91">
        <v>29000000</v>
      </c>
      <c r="BF58" s="91">
        <v>29000000</v>
      </c>
      <c r="BG58" s="91">
        <v>29000000</v>
      </c>
      <c r="BH58" s="91">
        <v>29000000</v>
      </c>
      <c r="BI58" s="91">
        <v>29000000</v>
      </c>
      <c r="BJ58" s="91">
        <v>29000000</v>
      </c>
      <c r="BK58" s="95">
        <v>29000000</v>
      </c>
      <c r="BL58" s="27"/>
      <c r="BM58" s="51">
        <v>29000000</v>
      </c>
      <c r="BN58" s="91">
        <v>29000000</v>
      </c>
      <c r="BO58" s="78">
        <v>29000000</v>
      </c>
      <c r="BP58" s="91">
        <v>29000000</v>
      </c>
      <c r="BQ58" s="91">
        <v>29000000</v>
      </c>
      <c r="BR58" s="91">
        <v>29000000</v>
      </c>
      <c r="BS58" s="91">
        <v>29000000</v>
      </c>
      <c r="BT58" s="91">
        <v>29000000</v>
      </c>
      <c r="BU58" s="91">
        <v>29000000</v>
      </c>
      <c r="BV58" s="91">
        <v>29000000</v>
      </c>
      <c r="BW58" s="91">
        <v>29000000</v>
      </c>
      <c r="BX58" s="91">
        <v>29000000</v>
      </c>
      <c r="BY58" s="91">
        <v>29000000</v>
      </c>
      <c r="BZ58" s="91">
        <v>29000000</v>
      </c>
      <c r="CA58" s="91">
        <v>29000000</v>
      </c>
      <c r="CB58" s="91">
        <v>29000000</v>
      </c>
      <c r="CC58" s="91">
        <v>29000000</v>
      </c>
      <c r="CD58" s="91">
        <v>29000000</v>
      </c>
      <c r="CE58" s="91">
        <v>29000000</v>
      </c>
      <c r="CF58" s="91">
        <v>29000000</v>
      </c>
      <c r="CG58" s="91">
        <v>29000000</v>
      </c>
      <c r="CH58" s="91">
        <v>29000000</v>
      </c>
      <c r="CI58" s="91">
        <v>29000000</v>
      </c>
      <c r="CJ58" s="91">
        <v>29000000</v>
      </c>
      <c r="CK58" s="91">
        <v>29000000</v>
      </c>
      <c r="CL58" s="91">
        <v>29000000</v>
      </c>
      <c r="CM58" s="91">
        <v>29000000</v>
      </c>
      <c r="CN58" s="91">
        <v>29000000</v>
      </c>
      <c r="CO58" s="95">
        <v>29000000</v>
      </c>
      <c r="CP58" s="78"/>
      <c r="CQ58" s="78"/>
      <c r="CR58" s="78"/>
      <c r="CS58" s="51">
        <v>29000000</v>
      </c>
      <c r="CT58" s="65">
        <v>29000000</v>
      </c>
      <c r="CU58" s="65">
        <v>29000000</v>
      </c>
      <c r="CV58" s="65">
        <v>29000000</v>
      </c>
      <c r="CW58" s="65">
        <v>29000000</v>
      </c>
      <c r="CX58" s="65">
        <v>29000000</v>
      </c>
      <c r="CY58" s="91">
        <v>29000000</v>
      </c>
      <c r="CZ58" s="65">
        <v>29000000</v>
      </c>
      <c r="DA58" s="91">
        <v>29000000</v>
      </c>
      <c r="DB58" s="91">
        <v>29000000</v>
      </c>
      <c r="DC58" s="91">
        <v>29000000</v>
      </c>
      <c r="DD58" s="91">
        <v>29000000</v>
      </c>
      <c r="DE58" s="95">
        <v>29000000</v>
      </c>
      <c r="DF58" s="65"/>
      <c r="DG58" s="78"/>
      <c r="DH58" s="51">
        <v>29000000</v>
      </c>
      <c r="DI58" s="180">
        <v>29000000</v>
      </c>
      <c r="DJ58" s="27">
        <v>29000000</v>
      </c>
      <c r="DK58" s="52">
        <v>29000000</v>
      </c>
      <c r="DO58" s="9"/>
      <c r="DP58" s="244"/>
      <c r="DQ58" s="244"/>
      <c r="DR58" s="244"/>
      <c r="DS58" s="244"/>
      <c r="EL58" s="16"/>
      <c r="EP58" s="16"/>
      <c r="EU58" s="16"/>
      <c r="FK58" s="16"/>
      <c r="FL58" s="16"/>
      <c r="FM58" s="16"/>
      <c r="FN58" s="22"/>
      <c r="FO58" s="22"/>
    </row>
    <row r="59" spans="1:171">
      <c r="A59" s="19" t="s">
        <v>49</v>
      </c>
      <c r="B59" s="35">
        <v>245</v>
      </c>
      <c r="C59" s="124"/>
      <c r="D59" s="124"/>
      <c r="E59" s="12">
        <v>88.6</v>
      </c>
      <c r="F59" s="12">
        <v>53.8</v>
      </c>
      <c r="G59" s="170">
        <v>510</v>
      </c>
      <c r="H59" s="170">
        <v>510</v>
      </c>
      <c r="I59" s="170">
        <v>510</v>
      </c>
      <c r="J59" s="170">
        <v>510</v>
      </c>
      <c r="K59" s="170">
        <v>510</v>
      </c>
      <c r="L59" s="170">
        <v>510</v>
      </c>
      <c r="M59" s="170">
        <v>510</v>
      </c>
      <c r="N59" s="170">
        <v>118</v>
      </c>
      <c r="O59" s="170">
        <v>30.8</v>
      </c>
      <c r="P59" s="170">
        <v>118</v>
      </c>
      <c r="Q59" s="170">
        <v>118</v>
      </c>
      <c r="R59" s="170">
        <v>510</v>
      </c>
      <c r="S59" s="170">
        <v>510</v>
      </c>
      <c r="T59" s="170">
        <v>510</v>
      </c>
      <c r="U59" s="170">
        <v>510</v>
      </c>
      <c r="V59" s="175">
        <v>510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57"/>
      <c r="AH59" s="57"/>
      <c r="AI59" s="13"/>
      <c r="AJ59" s="136"/>
      <c r="AK59" s="83">
        <v>88.6</v>
      </c>
      <c r="AL59" s="12"/>
      <c r="AM59" s="12"/>
      <c r="AN59" s="12"/>
      <c r="AO59" s="12"/>
      <c r="AP59" s="12"/>
      <c r="AQ59" s="12"/>
      <c r="AR59" s="12"/>
      <c r="AS59" s="83">
        <v>510</v>
      </c>
      <c r="AT59" s="83">
        <v>510</v>
      </c>
      <c r="AU59" s="12">
        <v>245</v>
      </c>
      <c r="AV59" s="83">
        <v>510</v>
      </c>
      <c r="AW59" s="83">
        <v>510</v>
      </c>
      <c r="AX59" s="83">
        <v>510</v>
      </c>
      <c r="AY59" s="83">
        <v>510</v>
      </c>
      <c r="AZ59" s="83">
        <v>118</v>
      </c>
      <c r="BA59" s="83">
        <v>118</v>
      </c>
      <c r="BB59" s="83">
        <v>118</v>
      </c>
      <c r="BC59" s="83">
        <v>118</v>
      </c>
      <c r="BD59" s="83">
        <v>118</v>
      </c>
      <c r="BE59" s="83">
        <v>118</v>
      </c>
      <c r="BF59" s="83">
        <v>118</v>
      </c>
      <c r="BG59" s="83">
        <v>118</v>
      </c>
      <c r="BH59" s="83">
        <v>118</v>
      </c>
      <c r="BI59" s="83">
        <v>118</v>
      </c>
      <c r="BJ59" s="83">
        <v>118</v>
      </c>
      <c r="BK59" s="93">
        <v>118</v>
      </c>
      <c r="BL59" s="13"/>
      <c r="BM59" s="33">
        <v>510</v>
      </c>
      <c r="BN59" s="83">
        <v>510</v>
      </c>
      <c r="BO59" s="12">
        <v>245</v>
      </c>
      <c r="BP59" s="83">
        <v>510</v>
      </c>
      <c r="BQ59" s="83">
        <v>510</v>
      </c>
      <c r="BR59" s="83">
        <v>510</v>
      </c>
      <c r="BS59" s="83">
        <v>510</v>
      </c>
      <c r="BT59" s="83">
        <v>118</v>
      </c>
      <c r="BU59" s="83">
        <v>118</v>
      </c>
      <c r="BV59" s="83">
        <v>118</v>
      </c>
      <c r="BW59" s="83">
        <v>88.6</v>
      </c>
      <c r="BX59" s="83">
        <v>88.6</v>
      </c>
      <c r="BY59" s="83">
        <v>88.6</v>
      </c>
      <c r="BZ59" s="83">
        <v>88.6</v>
      </c>
      <c r="CA59" s="83">
        <v>88.6</v>
      </c>
      <c r="CB59" s="83">
        <v>199</v>
      </c>
      <c r="CC59" s="83">
        <v>375</v>
      </c>
      <c r="CD59" s="83">
        <v>375</v>
      </c>
      <c r="CE59" s="83">
        <v>375</v>
      </c>
      <c r="CF59" s="83">
        <v>199</v>
      </c>
      <c r="CG59" s="83">
        <v>103</v>
      </c>
      <c r="CH59" s="83">
        <v>103</v>
      </c>
      <c r="CI59" s="83">
        <v>103</v>
      </c>
      <c r="CJ59" s="83">
        <v>103</v>
      </c>
      <c r="CK59" s="83">
        <v>103</v>
      </c>
      <c r="CL59" s="83">
        <v>103</v>
      </c>
      <c r="CM59" s="83">
        <v>103</v>
      </c>
      <c r="CN59" s="83">
        <v>103</v>
      </c>
      <c r="CO59" s="93">
        <v>103</v>
      </c>
      <c r="CP59" s="12"/>
      <c r="CQ59" s="12"/>
      <c r="CR59" s="12"/>
      <c r="CS59" s="33">
        <v>245</v>
      </c>
      <c r="CT59" s="57">
        <v>245</v>
      </c>
      <c r="CU59" s="57">
        <v>245</v>
      </c>
      <c r="CV59" s="57">
        <v>510</v>
      </c>
      <c r="CW59" s="57">
        <v>245</v>
      </c>
      <c r="CX59" s="57">
        <v>890</v>
      </c>
      <c r="CY59" s="83">
        <v>245</v>
      </c>
      <c r="CZ59" s="57">
        <v>1140</v>
      </c>
      <c r="DA59" s="83">
        <v>245</v>
      </c>
      <c r="DB59" s="83">
        <v>890</v>
      </c>
      <c r="DC59" s="83">
        <v>245</v>
      </c>
      <c r="DD59" s="83">
        <v>510</v>
      </c>
      <c r="DE59" s="93">
        <v>245</v>
      </c>
      <c r="DF59" s="57"/>
      <c r="DG59" s="12"/>
      <c r="DH59" s="33">
        <v>130</v>
      </c>
      <c r="DI59" s="170">
        <v>130</v>
      </c>
      <c r="DJ59" s="13">
        <v>130</v>
      </c>
      <c r="DK59" s="34">
        <v>130</v>
      </c>
      <c r="DO59" s="9"/>
      <c r="DP59" s="244"/>
      <c r="DQ59" s="244"/>
      <c r="DR59" s="244"/>
      <c r="DS59" s="244"/>
      <c r="EL59" s="16"/>
      <c r="EP59" s="16"/>
      <c r="EU59" s="16"/>
      <c r="FK59" s="16"/>
      <c r="FL59" s="16"/>
      <c r="FM59" s="16"/>
      <c r="FN59" s="22"/>
      <c r="FO59" s="22"/>
    </row>
    <row r="60" spans="1:171">
      <c r="A60" s="19" t="s">
        <v>513</v>
      </c>
      <c r="B60" s="35" t="s">
        <v>102</v>
      </c>
      <c r="C60" s="122"/>
      <c r="D60" s="122"/>
      <c r="E60" s="12" t="s">
        <v>102</v>
      </c>
      <c r="F60" s="12" t="s">
        <v>102</v>
      </c>
      <c r="G60" s="170" t="s">
        <v>102</v>
      </c>
      <c r="H60" s="170" t="s">
        <v>102</v>
      </c>
      <c r="I60" s="170" t="s">
        <v>102</v>
      </c>
      <c r="J60" s="170" t="s">
        <v>102</v>
      </c>
      <c r="K60" s="170" t="s">
        <v>102</v>
      </c>
      <c r="L60" s="170" t="s">
        <v>102</v>
      </c>
      <c r="M60" s="170" t="s">
        <v>102</v>
      </c>
      <c r="N60" s="170" t="s">
        <v>102</v>
      </c>
      <c r="O60" s="170" t="s">
        <v>102</v>
      </c>
      <c r="P60" s="170" t="s">
        <v>102</v>
      </c>
      <c r="Q60" s="170" t="s">
        <v>102</v>
      </c>
      <c r="R60" s="170" t="s">
        <v>102</v>
      </c>
      <c r="S60" s="170" t="s">
        <v>102</v>
      </c>
      <c r="T60" s="170" t="s">
        <v>102</v>
      </c>
      <c r="U60" s="170" t="s">
        <v>102</v>
      </c>
      <c r="V60" s="175" t="s">
        <v>102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57"/>
      <c r="AH60" s="57"/>
      <c r="AI60" s="13"/>
      <c r="AJ60" s="134"/>
      <c r="AK60" s="83" t="s">
        <v>102</v>
      </c>
      <c r="AL60" s="12"/>
      <c r="AM60" s="12"/>
      <c r="AN60" s="12"/>
      <c r="AO60" s="12"/>
      <c r="AP60" s="12"/>
      <c r="AQ60" s="12"/>
      <c r="AR60" s="12"/>
      <c r="AS60" s="83" t="s">
        <v>102</v>
      </c>
      <c r="AT60" s="83" t="s">
        <v>102</v>
      </c>
      <c r="AU60" s="12" t="s">
        <v>102</v>
      </c>
      <c r="AV60" s="83" t="s">
        <v>102</v>
      </c>
      <c r="AW60" s="83" t="s">
        <v>102</v>
      </c>
      <c r="AX60" s="83" t="s">
        <v>102</v>
      </c>
      <c r="AY60" s="83" t="s">
        <v>102</v>
      </c>
      <c r="AZ60" s="83" t="s">
        <v>102</v>
      </c>
      <c r="BA60" s="83" t="s">
        <v>102</v>
      </c>
      <c r="BB60" s="83" t="s">
        <v>102</v>
      </c>
      <c r="BC60" s="83" t="s">
        <v>102</v>
      </c>
      <c r="BD60" s="83" t="s">
        <v>102</v>
      </c>
      <c r="BE60" s="83" t="s">
        <v>102</v>
      </c>
      <c r="BF60" s="83" t="s">
        <v>102</v>
      </c>
      <c r="BG60" s="83" t="s">
        <v>102</v>
      </c>
      <c r="BH60" s="83" t="s">
        <v>102</v>
      </c>
      <c r="BI60" s="83" t="s">
        <v>102</v>
      </c>
      <c r="BJ60" s="83" t="s">
        <v>102</v>
      </c>
      <c r="BK60" s="93" t="s">
        <v>102</v>
      </c>
      <c r="BL60" s="13"/>
      <c r="BM60" s="33" t="s">
        <v>102</v>
      </c>
      <c r="BN60" s="83" t="s">
        <v>102</v>
      </c>
      <c r="BO60" s="12" t="s">
        <v>102</v>
      </c>
      <c r="BP60" s="83" t="s">
        <v>102</v>
      </c>
      <c r="BQ60" s="83" t="s">
        <v>102</v>
      </c>
      <c r="BR60" s="83" t="s">
        <v>102</v>
      </c>
      <c r="BS60" s="83" t="s">
        <v>102</v>
      </c>
      <c r="BT60" s="83" t="s">
        <v>102</v>
      </c>
      <c r="BU60" s="83" t="s">
        <v>102</v>
      </c>
      <c r="BV60" s="83" t="s">
        <v>102</v>
      </c>
      <c r="BW60" s="83" t="s">
        <v>102</v>
      </c>
      <c r="BX60" s="83" t="s">
        <v>102</v>
      </c>
      <c r="BY60" s="83" t="s">
        <v>102</v>
      </c>
      <c r="BZ60" s="83" t="s">
        <v>102</v>
      </c>
      <c r="CA60" s="83" t="s">
        <v>102</v>
      </c>
      <c r="CB60" s="12" t="s">
        <v>102</v>
      </c>
      <c r="CC60" s="12" t="s">
        <v>102</v>
      </c>
      <c r="CD60" s="12" t="s">
        <v>102</v>
      </c>
      <c r="CE60" s="12" t="s">
        <v>102</v>
      </c>
      <c r="CF60" s="12" t="s">
        <v>102</v>
      </c>
      <c r="CG60" s="83" t="s">
        <v>102</v>
      </c>
      <c r="CH60" s="83" t="s">
        <v>102</v>
      </c>
      <c r="CI60" s="83" t="s">
        <v>102</v>
      </c>
      <c r="CJ60" s="83" t="s">
        <v>102</v>
      </c>
      <c r="CK60" s="83" t="s">
        <v>102</v>
      </c>
      <c r="CL60" s="83" t="s">
        <v>102</v>
      </c>
      <c r="CM60" s="83" t="s">
        <v>102</v>
      </c>
      <c r="CN60" s="83" t="s">
        <v>102</v>
      </c>
      <c r="CO60" s="93" t="s">
        <v>102</v>
      </c>
      <c r="CP60" s="12"/>
      <c r="CQ60" s="12"/>
      <c r="CR60" s="12"/>
      <c r="CS60" s="33" t="s">
        <v>102</v>
      </c>
      <c r="CT60" s="57" t="s">
        <v>102</v>
      </c>
      <c r="CU60" s="57" t="s">
        <v>102</v>
      </c>
      <c r="CV60" s="57" t="s">
        <v>102</v>
      </c>
      <c r="CW60" s="57" t="s">
        <v>102</v>
      </c>
      <c r="CX60" s="57" t="s">
        <v>102</v>
      </c>
      <c r="CY60" s="83" t="s">
        <v>102</v>
      </c>
      <c r="CZ60" s="57" t="s">
        <v>102</v>
      </c>
      <c r="DA60" s="83" t="s">
        <v>102</v>
      </c>
      <c r="DB60" s="83" t="s">
        <v>102</v>
      </c>
      <c r="DC60" s="83" t="s">
        <v>102</v>
      </c>
      <c r="DD60" s="83" t="s">
        <v>102</v>
      </c>
      <c r="DE60" s="93" t="s">
        <v>102</v>
      </c>
      <c r="DF60" s="57"/>
      <c r="DG60" s="12"/>
      <c r="DH60" s="33" t="s">
        <v>102</v>
      </c>
      <c r="DI60" s="170" t="s">
        <v>102</v>
      </c>
      <c r="DJ60" s="13" t="s">
        <v>102</v>
      </c>
      <c r="DK60" s="34" t="s">
        <v>102</v>
      </c>
      <c r="DO60" s="9"/>
      <c r="DP60" s="244"/>
      <c r="DQ60" s="244"/>
      <c r="DR60" s="244"/>
      <c r="DS60" s="244"/>
      <c r="EL60" s="16"/>
      <c r="EP60" s="16"/>
      <c r="EU60" s="16"/>
      <c r="FK60" s="16"/>
      <c r="FL60" s="16"/>
      <c r="FM60" s="16"/>
      <c r="FN60" s="22"/>
      <c r="FO60" s="22"/>
    </row>
    <row r="61" spans="1:171">
      <c r="A61" s="19" t="s">
        <v>72</v>
      </c>
      <c r="B61" s="35">
        <f t="shared" ref="B61" si="601">B57/B56*B59</f>
        <v>211.37392241379311</v>
      </c>
      <c r="C61" s="122"/>
      <c r="D61" s="122"/>
      <c r="E61" s="12">
        <f t="shared" ref="E61:F61" si="602">E57/E56*E59</f>
        <v>59.26352081896551</v>
      </c>
      <c r="F61" s="12">
        <f t="shared" si="602"/>
        <v>32.321691853448279</v>
      </c>
      <c r="G61" s="170">
        <f t="shared" ref="G61:CB61" si="603">G57/G56*G59</f>
        <v>415.32866379310332</v>
      </c>
      <c r="H61" s="170">
        <f t="shared" ref="H61:M61" si="604">H57/H56*H59</f>
        <v>415.32866379310332</v>
      </c>
      <c r="I61" s="170">
        <f t="shared" si="604"/>
        <v>415.32866379310332</v>
      </c>
      <c r="J61" s="170">
        <f t="shared" si="604"/>
        <v>415.32866379310332</v>
      </c>
      <c r="K61" s="170">
        <f t="shared" si="604"/>
        <v>415.32866379310332</v>
      </c>
      <c r="L61" s="170">
        <f t="shared" si="604"/>
        <v>415.32866379310332</v>
      </c>
      <c r="M61" s="170">
        <f t="shared" si="604"/>
        <v>415.32866379310332</v>
      </c>
      <c r="N61" s="170">
        <f t="shared" si="603"/>
        <v>117.77422344827585</v>
      </c>
      <c r="O61" s="170">
        <f t="shared" si="603"/>
        <v>24.281356034482759</v>
      </c>
      <c r="P61" s="170">
        <f t="shared" ref="P61:V61" si="605">P57/P56*P59</f>
        <v>117.77422344827585</v>
      </c>
      <c r="Q61" s="170">
        <f t="shared" si="605"/>
        <v>117.77422344827585</v>
      </c>
      <c r="R61" s="170">
        <f t="shared" si="605"/>
        <v>415.32866379310332</v>
      </c>
      <c r="S61" s="170">
        <f t="shared" si="605"/>
        <v>415.32866379310332</v>
      </c>
      <c r="T61" s="170">
        <f t="shared" si="605"/>
        <v>415.32866379310332</v>
      </c>
      <c r="U61" s="170">
        <f t="shared" si="605"/>
        <v>415.32866379310332</v>
      </c>
      <c r="V61" s="175">
        <f t="shared" si="605"/>
        <v>415.32866379310332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57"/>
      <c r="AH61" s="57"/>
      <c r="AI61" s="13"/>
      <c r="AJ61" s="134"/>
      <c r="AK61" s="83">
        <f t="shared" ref="AK61" si="606">AK57/AK56*AK59</f>
        <v>61.898384482758622</v>
      </c>
      <c r="AL61" s="12"/>
      <c r="AM61" s="12"/>
      <c r="AN61" s="12"/>
      <c r="AO61" s="12"/>
      <c r="AP61" s="12"/>
      <c r="AQ61" s="12"/>
      <c r="AR61" s="12"/>
      <c r="AS61" s="83">
        <f t="shared" si="603"/>
        <v>415.32866379310332</v>
      </c>
      <c r="AT61" s="83">
        <f t="shared" si="603"/>
        <v>415.32866379310332</v>
      </c>
      <c r="AU61" s="12">
        <f t="shared" si="603"/>
        <v>211.37392241379311</v>
      </c>
      <c r="AV61" s="83">
        <f t="shared" ref="AV61:BB61" si="607">AV57/AV56*AV59</f>
        <v>415.32866379310332</v>
      </c>
      <c r="AW61" s="83">
        <f t="shared" si="607"/>
        <v>415.32866379310332</v>
      </c>
      <c r="AX61" s="83">
        <f t="shared" si="607"/>
        <v>415.32866379310332</v>
      </c>
      <c r="AY61" s="83">
        <f t="shared" si="607"/>
        <v>415.32866379310332</v>
      </c>
      <c r="AZ61" s="83">
        <f t="shared" si="607"/>
        <v>117.77422344827585</v>
      </c>
      <c r="BA61" s="83">
        <f t="shared" si="607"/>
        <v>117.77422344827585</v>
      </c>
      <c r="BB61" s="83">
        <f t="shared" si="607"/>
        <v>117.77422344827585</v>
      </c>
      <c r="BC61" s="83">
        <f t="shared" ref="BC61:BK61" si="608">BC57/BC56*BC59</f>
        <v>117.77422344827585</v>
      </c>
      <c r="BD61" s="83">
        <f t="shared" si="608"/>
        <v>117.77422344827585</v>
      </c>
      <c r="BE61" s="83">
        <f t="shared" si="608"/>
        <v>117.77422344827585</v>
      </c>
      <c r="BF61" s="83">
        <f t="shared" si="608"/>
        <v>117.77422344827585</v>
      </c>
      <c r="BG61" s="83">
        <f t="shared" si="608"/>
        <v>117.77422344827585</v>
      </c>
      <c r="BH61" s="83">
        <f t="shared" si="608"/>
        <v>117.77422344827585</v>
      </c>
      <c r="BI61" s="83">
        <f t="shared" si="608"/>
        <v>117.77422344827585</v>
      </c>
      <c r="BJ61" s="83">
        <f t="shared" si="608"/>
        <v>117.77422344827585</v>
      </c>
      <c r="BK61" s="93">
        <f t="shared" si="608"/>
        <v>117.77422344827585</v>
      </c>
      <c r="BL61" s="13"/>
      <c r="BM61" s="33">
        <f t="shared" si="603"/>
        <v>415.32866379310332</v>
      </c>
      <c r="BN61" s="83">
        <f t="shared" si="603"/>
        <v>415.32866379310332</v>
      </c>
      <c r="BO61" s="12">
        <f t="shared" ref="BO61" si="609">BO57/BO56*BO59</f>
        <v>211.37392241379311</v>
      </c>
      <c r="BP61" s="83">
        <f t="shared" ref="BP61:BV61" si="610">BP57/BP56*BP59</f>
        <v>415.32866379310332</v>
      </c>
      <c r="BQ61" s="83">
        <f t="shared" si="610"/>
        <v>415.32866379310332</v>
      </c>
      <c r="BR61" s="83">
        <f t="shared" si="610"/>
        <v>415.32866379310332</v>
      </c>
      <c r="BS61" s="83">
        <f t="shared" si="610"/>
        <v>415.32866379310332</v>
      </c>
      <c r="BT61" s="83">
        <f t="shared" si="610"/>
        <v>117.77422344827585</v>
      </c>
      <c r="BU61" s="83">
        <f t="shared" si="610"/>
        <v>117.77422344827585</v>
      </c>
      <c r="BV61" s="83">
        <f t="shared" si="610"/>
        <v>117.77422344827585</v>
      </c>
      <c r="BW61" s="83">
        <f t="shared" si="603"/>
        <v>81.969169655172408</v>
      </c>
      <c r="BX61" s="83">
        <f t="shared" ref="BX61:CA61" si="611">BX57/BX56*BX59</f>
        <v>81.969169655172408</v>
      </c>
      <c r="BY61" s="83">
        <f t="shared" si="611"/>
        <v>81.969169655172408</v>
      </c>
      <c r="BZ61" s="83">
        <f t="shared" si="611"/>
        <v>81.969169655172408</v>
      </c>
      <c r="CA61" s="83">
        <f t="shared" si="611"/>
        <v>81.969169655172408</v>
      </c>
      <c r="CB61" s="83">
        <f t="shared" si="603"/>
        <v>173.96400374999999</v>
      </c>
      <c r="CC61" s="83">
        <f t="shared" ref="CC61:CD61" si="612">CC57/CC56*CC59</f>
        <v>310.36949151400859</v>
      </c>
      <c r="CD61" s="83">
        <f t="shared" si="612"/>
        <v>365.02343266954011</v>
      </c>
      <c r="CE61" s="83">
        <f t="shared" ref="CE61" si="613">CE57/CE56*CE59</f>
        <v>310.36949151400859</v>
      </c>
      <c r="CF61" s="83">
        <f t="shared" ref="CF61:CG61" si="614">CF57/CF56*CF59</f>
        <v>173.96400374999999</v>
      </c>
      <c r="CG61" s="83">
        <f t="shared" si="614"/>
        <v>93.69798245689654</v>
      </c>
      <c r="CH61" s="83">
        <f t="shared" ref="CH61:CO61" si="615">CH57/CH56*CH59</f>
        <v>93.69798245689654</v>
      </c>
      <c r="CI61" s="83">
        <f t="shared" si="615"/>
        <v>93.69798245689654</v>
      </c>
      <c r="CJ61" s="83">
        <f t="shared" si="615"/>
        <v>93.69798245689654</v>
      </c>
      <c r="CK61" s="83">
        <f t="shared" si="615"/>
        <v>93.69798245689654</v>
      </c>
      <c r="CL61" s="83">
        <f t="shared" si="615"/>
        <v>93.69798245689654</v>
      </c>
      <c r="CM61" s="83">
        <f t="shared" si="615"/>
        <v>93.69798245689654</v>
      </c>
      <c r="CN61" s="83">
        <f t="shared" si="615"/>
        <v>93.69798245689654</v>
      </c>
      <c r="CO61" s="93">
        <f t="shared" si="615"/>
        <v>93.69798245689654</v>
      </c>
      <c r="CP61" s="12"/>
      <c r="CQ61" s="12"/>
      <c r="CR61" s="12"/>
      <c r="CS61" s="33">
        <f t="shared" ref="CS61" si="616">CS57/CS56*CS59</f>
        <v>211.37392241379311</v>
      </c>
      <c r="CT61" s="57">
        <f t="shared" ref="CT61:CU61" si="617">CT57/CT56*CT59</f>
        <v>211.37392241379311</v>
      </c>
      <c r="CU61" s="57">
        <f t="shared" si="617"/>
        <v>211.37392241379311</v>
      </c>
      <c r="CV61" s="57">
        <f t="shared" ref="CV61:CY61" si="618">CV57/CV56*CV59</f>
        <v>482.03483990624994</v>
      </c>
      <c r="CW61" s="57">
        <f t="shared" ref="CW61" si="619">CW57/CW56*CW59</f>
        <v>229.34595537931031</v>
      </c>
      <c r="CX61" s="57">
        <f t="shared" si="618"/>
        <v>854.13639156788793</v>
      </c>
      <c r="CY61" s="83">
        <f t="shared" si="618"/>
        <v>229.34595537931031</v>
      </c>
      <c r="CZ61" s="57">
        <f t="shared" ref="CZ61:DB61" si="620">CZ57/CZ56*CZ59</f>
        <v>1117.2792431633504</v>
      </c>
      <c r="DA61" s="83">
        <f t="shared" si="620"/>
        <v>229.34595537931031</v>
      </c>
      <c r="DB61" s="83">
        <f t="shared" si="620"/>
        <v>854.13639156788793</v>
      </c>
      <c r="DC61" s="83">
        <f t="shared" ref="DC61:DE61" si="621">DC57/DC56*DC59</f>
        <v>229.34595537931031</v>
      </c>
      <c r="DD61" s="83">
        <f t="shared" si="621"/>
        <v>482.03483990624994</v>
      </c>
      <c r="DE61" s="93">
        <f t="shared" si="621"/>
        <v>229.34595537931031</v>
      </c>
      <c r="DF61" s="57"/>
      <c r="DG61" s="12"/>
      <c r="DH61" s="33">
        <f t="shared" ref="DH61" si="622">DH57/DH56*DH59</f>
        <v>127.4535290948276</v>
      </c>
      <c r="DI61" s="170">
        <f t="shared" ref="DI61:DK61" si="623">DI57/DI56*DI59</f>
        <v>127.4535290948276</v>
      </c>
      <c r="DJ61" s="13">
        <f t="shared" si="623"/>
        <v>127.4535290948276</v>
      </c>
      <c r="DK61" s="34">
        <f t="shared" si="623"/>
        <v>127.4535290948276</v>
      </c>
      <c r="DO61" s="9"/>
      <c r="DP61" s="244"/>
      <c r="DQ61" s="244"/>
      <c r="DR61" s="244"/>
      <c r="DS61" s="244"/>
      <c r="EL61" s="16"/>
      <c r="EP61" s="16"/>
      <c r="EU61" s="16"/>
      <c r="FK61" s="16"/>
      <c r="FL61" s="16"/>
      <c r="FM61" s="16"/>
      <c r="FN61" s="22"/>
      <c r="FO61" s="22"/>
    </row>
    <row r="62" spans="1:171" ht="15.75" thickBot="1">
      <c r="A62" s="157" t="s">
        <v>396</v>
      </c>
      <c r="B62" s="97" t="s">
        <v>178</v>
      </c>
      <c r="C62" s="126" t="s">
        <v>108</v>
      </c>
      <c r="D62" s="126" t="s">
        <v>108</v>
      </c>
      <c r="E62" s="126" t="s">
        <v>109</v>
      </c>
      <c r="F62" s="126" t="s">
        <v>101</v>
      </c>
      <c r="G62" s="173" t="s">
        <v>74</v>
      </c>
      <c r="H62" s="173" t="s">
        <v>74</v>
      </c>
      <c r="I62" s="173" t="s">
        <v>74</v>
      </c>
      <c r="J62" s="173" t="s">
        <v>74</v>
      </c>
      <c r="K62" s="173" t="s">
        <v>74</v>
      </c>
      <c r="L62" s="173" t="s">
        <v>74</v>
      </c>
      <c r="M62" s="173" t="s">
        <v>74</v>
      </c>
      <c r="N62" s="173" t="s">
        <v>399</v>
      </c>
      <c r="O62" s="173" t="s">
        <v>322</v>
      </c>
      <c r="P62" s="173" t="s">
        <v>399</v>
      </c>
      <c r="Q62" s="173" t="s">
        <v>399</v>
      </c>
      <c r="R62" s="173" t="s">
        <v>74</v>
      </c>
      <c r="S62" s="173" t="s">
        <v>74</v>
      </c>
      <c r="T62" s="173" t="s">
        <v>74</v>
      </c>
      <c r="U62" s="173" t="s">
        <v>74</v>
      </c>
      <c r="V62" s="178" t="s">
        <v>74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63"/>
      <c r="AH62" s="63"/>
      <c r="AI62" s="11"/>
      <c r="AJ62" s="138" t="s">
        <v>108</v>
      </c>
      <c r="AK62" s="79" t="s">
        <v>109</v>
      </c>
      <c r="AL62" s="79" t="s">
        <v>401</v>
      </c>
      <c r="AM62" s="79" t="s">
        <v>401</v>
      </c>
      <c r="AN62" s="79" t="s">
        <v>401</v>
      </c>
      <c r="AO62" s="79" t="s">
        <v>401</v>
      </c>
      <c r="AP62" s="79" t="s">
        <v>401</v>
      </c>
      <c r="AQ62" s="79" t="s">
        <v>401</v>
      </c>
      <c r="AR62" s="79" t="s">
        <v>401</v>
      </c>
      <c r="AS62" s="90" t="s">
        <v>74</v>
      </c>
      <c r="AT62" s="90" t="s">
        <v>74</v>
      </c>
      <c r="AU62" s="79" t="s">
        <v>178</v>
      </c>
      <c r="AV62" s="90" t="s">
        <v>74</v>
      </c>
      <c r="AW62" s="90" t="s">
        <v>74</v>
      </c>
      <c r="AX62" s="90" t="s">
        <v>74</v>
      </c>
      <c r="AY62" s="90" t="s">
        <v>74</v>
      </c>
      <c r="AZ62" s="90" t="s">
        <v>399</v>
      </c>
      <c r="BA62" s="90" t="s">
        <v>399</v>
      </c>
      <c r="BB62" s="90" t="s">
        <v>399</v>
      </c>
      <c r="BC62" s="90" t="s">
        <v>399</v>
      </c>
      <c r="BD62" s="90" t="s">
        <v>399</v>
      </c>
      <c r="BE62" s="90" t="s">
        <v>399</v>
      </c>
      <c r="BF62" s="90" t="s">
        <v>399</v>
      </c>
      <c r="BG62" s="90" t="s">
        <v>399</v>
      </c>
      <c r="BH62" s="90" t="s">
        <v>399</v>
      </c>
      <c r="BI62" s="90" t="s">
        <v>399</v>
      </c>
      <c r="BJ62" s="90" t="s">
        <v>399</v>
      </c>
      <c r="BK62" s="92" t="s">
        <v>399</v>
      </c>
      <c r="BL62" s="11"/>
      <c r="BM62" s="97" t="s">
        <v>74</v>
      </c>
      <c r="BN62" s="79" t="s">
        <v>74</v>
      </c>
      <c r="BO62" s="79" t="s">
        <v>178</v>
      </c>
      <c r="BP62" s="79" t="s">
        <v>74</v>
      </c>
      <c r="BQ62" s="79" t="s">
        <v>74</v>
      </c>
      <c r="BR62" s="79" t="s">
        <v>74</v>
      </c>
      <c r="BS62" s="79" t="s">
        <v>74</v>
      </c>
      <c r="BT62" s="79" t="s">
        <v>399</v>
      </c>
      <c r="BU62" s="79" t="s">
        <v>399</v>
      </c>
      <c r="BV62" s="79" t="s">
        <v>399</v>
      </c>
      <c r="BW62" s="79" t="s">
        <v>109</v>
      </c>
      <c r="BX62" s="79" t="s">
        <v>109</v>
      </c>
      <c r="BY62" s="79" t="s">
        <v>109</v>
      </c>
      <c r="BZ62" s="79" t="s">
        <v>109</v>
      </c>
      <c r="CA62" s="79" t="s">
        <v>109</v>
      </c>
      <c r="CB62" s="79" t="s">
        <v>177</v>
      </c>
      <c r="CC62" s="79" t="s">
        <v>182</v>
      </c>
      <c r="CD62" s="79" t="s">
        <v>182</v>
      </c>
      <c r="CE62" s="79" t="s">
        <v>182</v>
      </c>
      <c r="CF62" s="79" t="s">
        <v>177</v>
      </c>
      <c r="CG62" s="79" t="s">
        <v>504</v>
      </c>
      <c r="CH62" s="79" t="s">
        <v>504</v>
      </c>
      <c r="CI62" s="79" t="s">
        <v>504</v>
      </c>
      <c r="CJ62" s="79" t="s">
        <v>504</v>
      </c>
      <c r="CK62" s="79" t="s">
        <v>504</v>
      </c>
      <c r="CL62" s="79" t="s">
        <v>504</v>
      </c>
      <c r="CM62" s="79" t="s">
        <v>504</v>
      </c>
      <c r="CN62" s="79" t="s">
        <v>504</v>
      </c>
      <c r="CO62" s="117" t="s">
        <v>504</v>
      </c>
      <c r="CP62" s="71"/>
      <c r="CQ62" s="71"/>
      <c r="CR62" s="71"/>
      <c r="CS62" s="53" t="s">
        <v>178</v>
      </c>
      <c r="CT62" s="67" t="s">
        <v>178</v>
      </c>
      <c r="CU62" s="67" t="s">
        <v>178</v>
      </c>
      <c r="CV62" s="79" t="s">
        <v>74</v>
      </c>
      <c r="CW62" s="79" t="s">
        <v>178</v>
      </c>
      <c r="CX62" s="79" t="s">
        <v>410</v>
      </c>
      <c r="CY62" s="79" t="s">
        <v>178</v>
      </c>
      <c r="CZ62" s="79" t="s">
        <v>277</v>
      </c>
      <c r="DA62" s="79" t="s">
        <v>178</v>
      </c>
      <c r="DB62" s="79" t="s">
        <v>410</v>
      </c>
      <c r="DC62" s="79" t="s">
        <v>178</v>
      </c>
      <c r="DD62" s="79" t="s">
        <v>74</v>
      </c>
      <c r="DE62" s="117" t="s">
        <v>178</v>
      </c>
      <c r="DF62" s="71"/>
      <c r="DG62" s="71"/>
      <c r="DH62" s="53" t="s">
        <v>103</v>
      </c>
      <c r="DI62" s="173" t="s">
        <v>103</v>
      </c>
      <c r="DJ62" s="54" t="s">
        <v>103</v>
      </c>
      <c r="DK62" s="55" t="s">
        <v>103</v>
      </c>
      <c r="DO62" s="9"/>
      <c r="DP62" s="244"/>
      <c r="DQ62" s="244"/>
      <c r="DR62" s="244"/>
      <c r="DS62" s="244"/>
      <c r="EL62" s="16"/>
      <c r="EP62" s="16"/>
      <c r="EU62" s="16"/>
      <c r="FK62" s="16"/>
      <c r="FL62" s="16"/>
      <c r="FM62" s="16"/>
      <c r="FN62" s="22"/>
      <c r="FO62" s="22"/>
    </row>
    <row r="63" spans="1:171">
      <c r="C63" s="24" t="s">
        <v>400</v>
      </c>
      <c r="D63" s="24" t="s">
        <v>400</v>
      </c>
      <c r="Q63" s="22"/>
      <c r="R63" s="22"/>
      <c r="S63" s="22"/>
      <c r="T63" s="22"/>
      <c r="U63" s="22"/>
      <c r="V63" s="22"/>
      <c r="W63" s="22"/>
      <c r="X63" s="22"/>
      <c r="Y63" s="22"/>
      <c r="AG63" s="24"/>
      <c r="AH63" s="24"/>
      <c r="AI63" s="9"/>
      <c r="AJ63" s="9"/>
      <c r="AK63" s="24"/>
      <c r="AL63" s="181" t="s">
        <v>400</v>
      </c>
      <c r="AM63" s="24" t="s">
        <v>400</v>
      </c>
      <c r="AN63" s="24" t="s">
        <v>400</v>
      </c>
      <c r="AO63" s="24" t="s">
        <v>400</v>
      </c>
      <c r="AP63" s="24" t="s">
        <v>400</v>
      </c>
      <c r="AQ63" s="24" t="s">
        <v>400</v>
      </c>
      <c r="AR63" s="24" t="s">
        <v>400</v>
      </c>
      <c r="AS63" s="80"/>
      <c r="AT63" s="85"/>
      <c r="AW63"/>
      <c r="BA63" s="16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2"/>
      <c r="BQ63" s="9"/>
      <c r="BR63" s="22"/>
      <c r="BS63" s="22"/>
      <c r="BT63" s="22"/>
      <c r="BU63" s="22"/>
      <c r="BV63" s="22"/>
      <c r="BW63"/>
      <c r="CA63" s="23"/>
      <c r="CB63" s="23"/>
      <c r="CF63"/>
      <c r="CG63" s="85"/>
      <c r="CM63" s="23"/>
      <c r="CN63" s="23"/>
      <c r="CO63" s="23"/>
      <c r="CP63" s="23"/>
      <c r="CQ63" s="23"/>
      <c r="CT63" s="16"/>
      <c r="CV63"/>
      <c r="CW63"/>
      <c r="CX63"/>
      <c r="CY63"/>
      <c r="CZ63"/>
      <c r="DF63" s="23"/>
      <c r="DG63" s="22"/>
      <c r="DH63" s="22"/>
    </row>
    <row r="64" spans="1:171">
      <c r="X64" s="22"/>
      <c r="AF64" s="15"/>
      <c r="AG64" s="24"/>
      <c r="AH64" s="24"/>
      <c r="AM64" s="15"/>
      <c r="AP64" s="9"/>
      <c r="AW64"/>
      <c r="AX64" s="16"/>
      <c r="BD64"/>
      <c r="BE64" s="9"/>
      <c r="BJ64" s="23"/>
      <c r="BK64" s="23"/>
      <c r="BL64" s="23"/>
      <c r="BM64" s="23"/>
      <c r="BN64" s="23"/>
      <c r="BW64"/>
      <c r="CA64"/>
      <c r="CC64" s="16"/>
      <c r="CF64"/>
      <c r="CG64" s="16"/>
      <c r="CL64" s="16"/>
      <c r="CV64"/>
      <c r="CW64"/>
      <c r="CX64" s="23"/>
      <c r="CY64" s="23"/>
      <c r="CZ64" s="23"/>
      <c r="DA64" s="23"/>
      <c r="DB64" s="23"/>
      <c r="DC64" s="23"/>
      <c r="DD64" s="23"/>
    </row>
    <row r="65" spans="3:104">
      <c r="C65" s="181" t="s">
        <v>870</v>
      </c>
      <c r="D65" s="181" t="s">
        <v>870</v>
      </c>
      <c r="AE65" s="15"/>
      <c r="AF65" s="15"/>
      <c r="AK65" s="9"/>
      <c r="AL65" s="181" t="s">
        <v>870</v>
      </c>
      <c r="AM65" s="181" t="s">
        <v>870</v>
      </c>
      <c r="AN65" s="181" t="s">
        <v>870</v>
      </c>
      <c r="AO65" s="181" t="s">
        <v>870</v>
      </c>
      <c r="AP65" s="181" t="s">
        <v>870</v>
      </c>
      <c r="AQ65" s="181" t="s">
        <v>870</v>
      </c>
      <c r="AR65" s="181" t="s">
        <v>870</v>
      </c>
      <c r="AU65" s="16"/>
      <c r="AW65"/>
      <c r="BB65" s="9"/>
      <c r="BD65"/>
      <c r="BU65" s="16"/>
      <c r="BW65"/>
      <c r="BY65" s="16"/>
      <c r="CA65"/>
      <c r="CD65" s="16"/>
      <c r="CF65"/>
      <c r="CV65"/>
      <c r="CW65"/>
      <c r="CX65" s="23"/>
      <c r="CY65" s="23"/>
      <c r="CZ65" s="23"/>
    </row>
    <row r="66" spans="3:104">
      <c r="CV66"/>
      <c r="CW66"/>
      <c r="CX66"/>
      <c r="CY66"/>
      <c r="CZ66"/>
    </row>
  </sheetData>
  <mergeCells count="774">
    <mergeCell ref="DP2:ID2"/>
    <mergeCell ref="IF4:IJ4"/>
    <mergeCell ref="IF2:JS2"/>
    <mergeCell ref="JU2:JW2"/>
    <mergeCell ref="AJ32:BK32"/>
    <mergeCell ref="BM32:CO32"/>
    <mergeCell ref="IA25:ID25"/>
    <mergeCell ref="IA26:ID26"/>
    <mergeCell ref="IA27:ID27"/>
    <mergeCell ref="IA28:ID28"/>
    <mergeCell ref="IA29:ID29"/>
    <mergeCell ref="IA30:ID30"/>
    <mergeCell ref="AJ2:DN2"/>
    <mergeCell ref="IA4:ID4"/>
    <mergeCell ref="IA15:ID15"/>
    <mergeCell ref="IA16:ID16"/>
    <mergeCell ref="IA17:ID17"/>
    <mergeCell ref="IA20:ID20"/>
    <mergeCell ref="IA21:ID21"/>
    <mergeCell ref="IA22:ID22"/>
    <mergeCell ref="IA23:ID23"/>
    <mergeCell ref="IA24:ID24"/>
    <mergeCell ref="DP27:DT27"/>
    <mergeCell ref="DP28:DT28"/>
    <mergeCell ref="DP26:DT26"/>
    <mergeCell ref="DP25:DT25"/>
    <mergeCell ref="DP29:DT29"/>
    <mergeCell ref="DP30:DT30"/>
    <mergeCell ref="DP24:DT24"/>
    <mergeCell ref="DP21:DT21"/>
    <mergeCell ref="DP20:DT20"/>
    <mergeCell ref="DP17:DT17"/>
    <mergeCell ref="HW22:HZ22"/>
    <mergeCell ref="HW23:HZ23"/>
    <mergeCell ref="HW24:HZ24"/>
    <mergeCell ref="HS22:HV22"/>
    <mergeCell ref="HS23:HV23"/>
    <mergeCell ref="HS24:HV24"/>
    <mergeCell ref="HK25:HN25"/>
    <mergeCell ref="HK26:HN26"/>
    <mergeCell ref="HK27:HN27"/>
    <mergeCell ref="HS25:HV25"/>
    <mergeCell ref="HS26:HV26"/>
    <mergeCell ref="HS27:HV27"/>
    <mergeCell ref="HW25:HZ25"/>
    <mergeCell ref="HW26:HZ26"/>
    <mergeCell ref="HW27:HZ27"/>
    <mergeCell ref="HK28:HN28"/>
    <mergeCell ref="HK29:HN29"/>
    <mergeCell ref="HS4:HV4"/>
    <mergeCell ref="HS15:HV15"/>
    <mergeCell ref="HS16:HV16"/>
    <mergeCell ref="HS17:HV17"/>
    <mergeCell ref="HS20:HV20"/>
    <mergeCell ref="HS21:HV21"/>
    <mergeCell ref="HW4:HZ4"/>
    <mergeCell ref="HW15:HZ15"/>
    <mergeCell ref="HW16:HZ16"/>
    <mergeCell ref="HW17:HZ17"/>
    <mergeCell ref="HW20:HZ20"/>
    <mergeCell ref="HW21:HZ21"/>
    <mergeCell ref="HK30:HN30"/>
    <mergeCell ref="HO25:HR25"/>
    <mergeCell ref="HO26:HR26"/>
    <mergeCell ref="HO27:HR27"/>
    <mergeCell ref="HO28:HR28"/>
    <mergeCell ref="HO29:HR29"/>
    <mergeCell ref="HO30:HR30"/>
    <mergeCell ref="HW28:HZ28"/>
    <mergeCell ref="HW29:HZ29"/>
    <mergeCell ref="HW30:HZ30"/>
    <mergeCell ref="HS28:HV28"/>
    <mergeCell ref="HS29:HV29"/>
    <mergeCell ref="HS30:HV30"/>
    <mergeCell ref="HO4:HR4"/>
    <mergeCell ref="HO15:HR15"/>
    <mergeCell ref="HO16:HR16"/>
    <mergeCell ref="HO17:HR17"/>
    <mergeCell ref="HO20:HR20"/>
    <mergeCell ref="HO21:HR21"/>
    <mergeCell ref="HO22:HR22"/>
    <mergeCell ref="HO23:HR23"/>
    <mergeCell ref="HO24:HR24"/>
    <mergeCell ref="HK4:HN4"/>
    <mergeCell ref="HK15:HN15"/>
    <mergeCell ref="HK16:HN16"/>
    <mergeCell ref="HK17:HN17"/>
    <mergeCell ref="HK20:HN20"/>
    <mergeCell ref="HK21:HN21"/>
    <mergeCell ref="HK22:HN22"/>
    <mergeCell ref="HK23:HN23"/>
    <mergeCell ref="HK24:HN24"/>
    <mergeCell ref="HC28:HF28"/>
    <mergeCell ref="HC29:HF29"/>
    <mergeCell ref="HC30:HF30"/>
    <mergeCell ref="HG4:HJ4"/>
    <mergeCell ref="HG15:HJ15"/>
    <mergeCell ref="HG16:HJ16"/>
    <mergeCell ref="HG17:HJ17"/>
    <mergeCell ref="HG20:HJ20"/>
    <mergeCell ref="HG21:HJ21"/>
    <mergeCell ref="HG22:HJ22"/>
    <mergeCell ref="HG23:HJ23"/>
    <mergeCell ref="HG24:HJ24"/>
    <mergeCell ref="HG25:HJ25"/>
    <mergeCell ref="HG26:HJ26"/>
    <mergeCell ref="HG27:HJ27"/>
    <mergeCell ref="HG28:HJ28"/>
    <mergeCell ref="HG29:HJ29"/>
    <mergeCell ref="HG30:HJ30"/>
    <mergeCell ref="HC4:HF4"/>
    <mergeCell ref="HC15:HF15"/>
    <mergeCell ref="HC16:HF16"/>
    <mergeCell ref="HC17:HF17"/>
    <mergeCell ref="HC20:HF20"/>
    <mergeCell ref="HC21:HF21"/>
    <mergeCell ref="HC22:HF22"/>
    <mergeCell ref="HC23:HF23"/>
    <mergeCell ref="HC24:HF24"/>
    <mergeCell ref="GU25:GX25"/>
    <mergeCell ref="GU26:GX26"/>
    <mergeCell ref="GU27:GX27"/>
    <mergeCell ref="GU22:GX22"/>
    <mergeCell ref="GU23:GX23"/>
    <mergeCell ref="GU24:GX24"/>
    <mergeCell ref="HC25:HF25"/>
    <mergeCell ref="HC26:HF26"/>
    <mergeCell ref="HC27:HF27"/>
    <mergeCell ref="GU28:GX28"/>
    <mergeCell ref="GU29:GX29"/>
    <mergeCell ref="GU30:GX30"/>
    <mergeCell ref="GY4:HB4"/>
    <mergeCell ref="GY15:HB15"/>
    <mergeCell ref="GY16:HB16"/>
    <mergeCell ref="GY17:HB17"/>
    <mergeCell ref="GY20:HB20"/>
    <mergeCell ref="GY21:HB21"/>
    <mergeCell ref="GY22:HB22"/>
    <mergeCell ref="GY23:HB23"/>
    <mergeCell ref="GY24:HB24"/>
    <mergeCell ref="GY25:HB25"/>
    <mergeCell ref="GY26:HB26"/>
    <mergeCell ref="GY27:HB27"/>
    <mergeCell ref="GY28:HB28"/>
    <mergeCell ref="GY29:HB29"/>
    <mergeCell ref="GY30:HB30"/>
    <mergeCell ref="GU4:GX4"/>
    <mergeCell ref="GU15:GX15"/>
    <mergeCell ref="GU16:GX16"/>
    <mergeCell ref="GU17:GX17"/>
    <mergeCell ref="GU20:GX20"/>
    <mergeCell ref="GU21:GX21"/>
    <mergeCell ref="FT30:FV30"/>
    <mergeCell ref="FW30:FY30"/>
    <mergeCell ref="FZ30:GB30"/>
    <mergeCell ref="GC30:GE30"/>
    <mergeCell ref="GF30:GH30"/>
    <mergeCell ref="GI30:GK30"/>
    <mergeCell ref="GL30:GN30"/>
    <mergeCell ref="GO30:GQ30"/>
    <mergeCell ref="GR30:GT30"/>
    <mergeCell ref="FT29:FV29"/>
    <mergeCell ref="FW29:FY29"/>
    <mergeCell ref="FZ29:GB29"/>
    <mergeCell ref="GC29:GE29"/>
    <mergeCell ref="GF29:GH29"/>
    <mergeCell ref="GI29:GK29"/>
    <mergeCell ref="GL29:GN29"/>
    <mergeCell ref="GO29:GQ29"/>
    <mergeCell ref="GR29:GT29"/>
    <mergeCell ref="FT28:FV28"/>
    <mergeCell ref="FW28:FY28"/>
    <mergeCell ref="FZ28:GB28"/>
    <mergeCell ref="GC28:GE28"/>
    <mergeCell ref="GF28:GH28"/>
    <mergeCell ref="GI28:GK28"/>
    <mergeCell ref="GL28:GN28"/>
    <mergeCell ref="GO28:GQ28"/>
    <mergeCell ref="GR28:GT28"/>
    <mergeCell ref="FT27:FV27"/>
    <mergeCell ref="FW27:FY27"/>
    <mergeCell ref="FZ27:GB27"/>
    <mergeCell ref="GC27:GE27"/>
    <mergeCell ref="GF27:GH27"/>
    <mergeCell ref="GI27:GK27"/>
    <mergeCell ref="GL27:GN27"/>
    <mergeCell ref="GO27:GQ27"/>
    <mergeCell ref="GR27:GT27"/>
    <mergeCell ref="FT26:FV26"/>
    <mergeCell ref="FW26:FY26"/>
    <mergeCell ref="FZ26:GB26"/>
    <mergeCell ref="GC26:GE26"/>
    <mergeCell ref="GF26:GH26"/>
    <mergeCell ref="GI26:GK26"/>
    <mergeCell ref="GL26:GN26"/>
    <mergeCell ref="GO26:GQ26"/>
    <mergeCell ref="GR26:GT26"/>
    <mergeCell ref="FT25:FV25"/>
    <mergeCell ref="FW25:FY25"/>
    <mergeCell ref="FZ25:GB25"/>
    <mergeCell ref="GC25:GE25"/>
    <mergeCell ref="GF25:GH25"/>
    <mergeCell ref="GI25:GK25"/>
    <mergeCell ref="GL25:GN25"/>
    <mergeCell ref="GO25:GQ25"/>
    <mergeCell ref="GR25:GT25"/>
    <mergeCell ref="GO20:GQ20"/>
    <mergeCell ref="GR20:GT20"/>
    <mergeCell ref="FT21:FV21"/>
    <mergeCell ref="FW21:FY21"/>
    <mergeCell ref="FZ21:GB21"/>
    <mergeCell ref="GC21:GE21"/>
    <mergeCell ref="GF21:GH21"/>
    <mergeCell ref="GI21:GK21"/>
    <mergeCell ref="GL21:GN21"/>
    <mergeCell ref="GO21:GQ21"/>
    <mergeCell ref="GR21:GT21"/>
    <mergeCell ref="GO15:GQ15"/>
    <mergeCell ref="GR15:GT15"/>
    <mergeCell ref="GO16:GQ16"/>
    <mergeCell ref="GR16:GT16"/>
    <mergeCell ref="FT17:FV17"/>
    <mergeCell ref="FW17:FY17"/>
    <mergeCell ref="FZ17:GB17"/>
    <mergeCell ref="GC17:GE17"/>
    <mergeCell ref="GF17:GH17"/>
    <mergeCell ref="GI17:GK17"/>
    <mergeCell ref="GL17:GN17"/>
    <mergeCell ref="GO17:GQ17"/>
    <mergeCell ref="GR17:GT17"/>
    <mergeCell ref="DK29:DN29"/>
    <mergeCell ref="DK30:DN30"/>
    <mergeCell ref="FT4:FV4"/>
    <mergeCell ref="FW4:FY4"/>
    <mergeCell ref="FZ4:GB4"/>
    <mergeCell ref="GC4:GE4"/>
    <mergeCell ref="GF4:GH4"/>
    <mergeCell ref="GI4:GK4"/>
    <mergeCell ref="GL4:GN4"/>
    <mergeCell ref="FT16:FV16"/>
    <mergeCell ref="FW16:FY16"/>
    <mergeCell ref="FZ16:GB16"/>
    <mergeCell ref="GC16:GE16"/>
    <mergeCell ref="GF16:GH16"/>
    <mergeCell ref="GI16:GK16"/>
    <mergeCell ref="GL16:GN16"/>
    <mergeCell ref="FT20:FV20"/>
    <mergeCell ref="FW20:FY20"/>
    <mergeCell ref="FZ20:GB20"/>
    <mergeCell ref="GC20:GE20"/>
    <mergeCell ref="GF20:GH20"/>
    <mergeCell ref="GI20:GK20"/>
    <mergeCell ref="GL20:GN20"/>
    <mergeCell ref="FT22:FV22"/>
    <mergeCell ref="DK20:DN20"/>
    <mergeCell ref="DK21:DN21"/>
    <mergeCell ref="DK22:DN22"/>
    <mergeCell ref="DK23:DN23"/>
    <mergeCell ref="DK24:DN24"/>
    <mergeCell ref="DK25:DN25"/>
    <mergeCell ref="DK26:DN26"/>
    <mergeCell ref="DK27:DN27"/>
    <mergeCell ref="DK28:DN28"/>
    <mergeCell ref="DC28:DF28"/>
    <mergeCell ref="DC29:DF29"/>
    <mergeCell ref="DC30:DF30"/>
    <mergeCell ref="DG4:DJ4"/>
    <mergeCell ref="DG15:DJ15"/>
    <mergeCell ref="DG16:DJ16"/>
    <mergeCell ref="DG17:DJ17"/>
    <mergeCell ref="DG20:DJ20"/>
    <mergeCell ref="DG21:DJ21"/>
    <mergeCell ref="DG22:DJ22"/>
    <mergeCell ref="DG23:DJ23"/>
    <mergeCell ref="DG24:DJ24"/>
    <mergeCell ref="DG25:DJ25"/>
    <mergeCell ref="DG26:DJ26"/>
    <mergeCell ref="DG27:DJ27"/>
    <mergeCell ref="DG28:DJ28"/>
    <mergeCell ref="DG29:DJ29"/>
    <mergeCell ref="DG30:DJ30"/>
    <mergeCell ref="DC4:DF4"/>
    <mergeCell ref="DC15:DF15"/>
    <mergeCell ref="DC16:DF16"/>
    <mergeCell ref="DC17:DF17"/>
    <mergeCell ref="DC20:DF20"/>
    <mergeCell ref="DC21:DF21"/>
    <mergeCell ref="DC22:DF22"/>
    <mergeCell ref="DC23:DF23"/>
    <mergeCell ref="DC24:DF24"/>
    <mergeCell ref="CU25:CX25"/>
    <mergeCell ref="CU26:CX26"/>
    <mergeCell ref="CU27:CX27"/>
    <mergeCell ref="CU22:CX22"/>
    <mergeCell ref="CU23:CX23"/>
    <mergeCell ref="CU24:CX24"/>
    <mergeCell ref="DC25:DF25"/>
    <mergeCell ref="DC26:DF26"/>
    <mergeCell ref="DC27:DF27"/>
    <mergeCell ref="CU28:CX28"/>
    <mergeCell ref="CU29:CX29"/>
    <mergeCell ref="CU30:CX30"/>
    <mergeCell ref="CY4:DB4"/>
    <mergeCell ref="CY15:DB15"/>
    <mergeCell ref="CY16:DB16"/>
    <mergeCell ref="CY17:DB17"/>
    <mergeCell ref="CY20:DB20"/>
    <mergeCell ref="CY21:DB21"/>
    <mergeCell ref="CY22:DB22"/>
    <mergeCell ref="CY23:DB23"/>
    <mergeCell ref="CY24:DB24"/>
    <mergeCell ref="CY25:DB25"/>
    <mergeCell ref="CY26:DB26"/>
    <mergeCell ref="CY27:DB27"/>
    <mergeCell ref="CY28:DB28"/>
    <mergeCell ref="CY29:DB29"/>
    <mergeCell ref="CY30:DB30"/>
    <mergeCell ref="CU4:CX4"/>
    <mergeCell ref="CU15:CX15"/>
    <mergeCell ref="CU16:CX16"/>
    <mergeCell ref="CU17:CX17"/>
    <mergeCell ref="CU20:CX20"/>
    <mergeCell ref="CU21:CX21"/>
    <mergeCell ref="CM28:CP28"/>
    <mergeCell ref="CM29:CP29"/>
    <mergeCell ref="CM30:CP30"/>
    <mergeCell ref="CQ4:CT4"/>
    <mergeCell ref="CQ15:CT15"/>
    <mergeCell ref="CQ16:CT16"/>
    <mergeCell ref="CQ17:CT17"/>
    <mergeCell ref="CQ20:CT20"/>
    <mergeCell ref="CQ21:CT21"/>
    <mergeCell ref="CQ22:CT22"/>
    <mergeCell ref="CQ23:CT23"/>
    <mergeCell ref="CQ24:CT24"/>
    <mergeCell ref="CQ25:CT25"/>
    <mergeCell ref="CQ26:CT26"/>
    <mergeCell ref="CQ27:CT27"/>
    <mergeCell ref="CQ28:CT28"/>
    <mergeCell ref="CQ29:CT29"/>
    <mergeCell ref="CQ30:CT30"/>
    <mergeCell ref="CM4:CP4"/>
    <mergeCell ref="CM15:CP15"/>
    <mergeCell ref="CM16:CP16"/>
    <mergeCell ref="CM17:CP17"/>
    <mergeCell ref="CM20:CP20"/>
    <mergeCell ref="CM21:CP21"/>
    <mergeCell ref="CM22:CP22"/>
    <mergeCell ref="CM23:CP23"/>
    <mergeCell ref="CM24:CP24"/>
    <mergeCell ref="CE25:CH25"/>
    <mergeCell ref="CE26:CH26"/>
    <mergeCell ref="CE27:CH27"/>
    <mergeCell ref="CE22:CH22"/>
    <mergeCell ref="CE23:CH23"/>
    <mergeCell ref="CE24:CH24"/>
    <mergeCell ref="CM25:CP25"/>
    <mergeCell ref="CM26:CP26"/>
    <mergeCell ref="CM27:CP27"/>
    <mergeCell ref="CE28:CH28"/>
    <mergeCell ref="CE29:CH29"/>
    <mergeCell ref="CE30:CH30"/>
    <mergeCell ref="CI4:CL4"/>
    <mergeCell ref="CI15:CL15"/>
    <mergeCell ref="CI16:CL16"/>
    <mergeCell ref="CI17:CL17"/>
    <mergeCell ref="CI20:CL20"/>
    <mergeCell ref="CI21:CL21"/>
    <mergeCell ref="CI22:CL22"/>
    <mergeCell ref="CI23:CL23"/>
    <mergeCell ref="CI24:CL24"/>
    <mergeCell ref="CI25:CL25"/>
    <mergeCell ref="CI26:CL26"/>
    <mergeCell ref="CI27:CL27"/>
    <mergeCell ref="CI28:CL28"/>
    <mergeCell ref="CI29:CL29"/>
    <mergeCell ref="CI30:CL30"/>
    <mergeCell ref="CE4:CH4"/>
    <mergeCell ref="CE15:CH15"/>
    <mergeCell ref="CE16:CH16"/>
    <mergeCell ref="CE17:CH17"/>
    <mergeCell ref="CE20:CH20"/>
    <mergeCell ref="CE21:CH21"/>
    <mergeCell ref="BY28:CA28"/>
    <mergeCell ref="BY29:CA29"/>
    <mergeCell ref="BY30:CA30"/>
    <mergeCell ref="CB4:CD4"/>
    <mergeCell ref="CB15:CD15"/>
    <mergeCell ref="CB16:CD16"/>
    <mergeCell ref="CB17:CD17"/>
    <mergeCell ref="CB20:CD20"/>
    <mergeCell ref="CB21:CD21"/>
    <mergeCell ref="CB22:CD22"/>
    <mergeCell ref="CB23:CD23"/>
    <mergeCell ref="CB24:CD24"/>
    <mergeCell ref="CB25:CD25"/>
    <mergeCell ref="CB26:CD26"/>
    <mergeCell ref="CB27:CD27"/>
    <mergeCell ref="CB28:CD28"/>
    <mergeCell ref="CB29:CD29"/>
    <mergeCell ref="CB30:CD30"/>
    <mergeCell ref="BY4:CA4"/>
    <mergeCell ref="BY15:CA15"/>
    <mergeCell ref="BY16:CA16"/>
    <mergeCell ref="BY17:CA17"/>
    <mergeCell ref="BY20:CA20"/>
    <mergeCell ref="BY21:CA21"/>
    <mergeCell ref="BY22:CA22"/>
    <mergeCell ref="BY23:CA23"/>
    <mergeCell ref="BY24:CA24"/>
    <mergeCell ref="BS25:BU25"/>
    <mergeCell ref="BS26:BU26"/>
    <mergeCell ref="BS27:BU27"/>
    <mergeCell ref="BS22:BU22"/>
    <mergeCell ref="BS23:BU23"/>
    <mergeCell ref="BS24:BU24"/>
    <mergeCell ref="BY25:CA25"/>
    <mergeCell ref="BY26:CA26"/>
    <mergeCell ref="BY27:CA27"/>
    <mergeCell ref="BS28:BU28"/>
    <mergeCell ref="BS29:BU29"/>
    <mergeCell ref="BS30:BU30"/>
    <mergeCell ref="BV4:BX4"/>
    <mergeCell ref="BV15:BX15"/>
    <mergeCell ref="BV16:BX16"/>
    <mergeCell ref="BV17:BX17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28:BX28"/>
    <mergeCell ref="BV29:BX29"/>
    <mergeCell ref="BV30:BX30"/>
    <mergeCell ref="BS4:BU4"/>
    <mergeCell ref="BS15:BU15"/>
    <mergeCell ref="BS16:BU16"/>
    <mergeCell ref="BS17:BU17"/>
    <mergeCell ref="BS20:BU20"/>
    <mergeCell ref="BS21:BU21"/>
    <mergeCell ref="BM25:BO25"/>
    <mergeCell ref="BM26:BO26"/>
    <mergeCell ref="BM27:BO27"/>
    <mergeCell ref="BM28:BO28"/>
    <mergeCell ref="BM29:BO29"/>
    <mergeCell ref="BM30:BO30"/>
    <mergeCell ref="BP4:BR4"/>
    <mergeCell ref="BP15:BR15"/>
    <mergeCell ref="BP16:BR16"/>
    <mergeCell ref="BP17:BR17"/>
    <mergeCell ref="BP20:BR20"/>
    <mergeCell ref="BP21:BR21"/>
    <mergeCell ref="BP22:BR22"/>
    <mergeCell ref="BP23:BR23"/>
    <mergeCell ref="BP24:BR24"/>
    <mergeCell ref="BP25:BR25"/>
    <mergeCell ref="BP26:BR26"/>
    <mergeCell ref="BP27:BR27"/>
    <mergeCell ref="BP28:BR28"/>
    <mergeCell ref="BP29:BR29"/>
    <mergeCell ref="BP30:BR30"/>
    <mergeCell ref="BM4:BO4"/>
    <mergeCell ref="BM15:BO15"/>
    <mergeCell ref="BM16:BO16"/>
    <mergeCell ref="BJ25:BL25"/>
    <mergeCell ref="BJ26:BL26"/>
    <mergeCell ref="BJ27:BL27"/>
    <mergeCell ref="BJ28:BL28"/>
    <mergeCell ref="BJ29:BL29"/>
    <mergeCell ref="BJ30:BL30"/>
    <mergeCell ref="BG17:BI17"/>
    <mergeCell ref="BG20:BI20"/>
    <mergeCell ref="BG21:BI21"/>
    <mergeCell ref="BG22:BI22"/>
    <mergeCell ref="BG23:BI23"/>
    <mergeCell ref="BG24:BI24"/>
    <mergeCell ref="BG25:BI25"/>
    <mergeCell ref="BG26:BI26"/>
    <mergeCell ref="BG27:BI27"/>
    <mergeCell ref="BJ4:BL4"/>
    <mergeCell ref="BJ15:BL15"/>
    <mergeCell ref="BJ16:BL16"/>
    <mergeCell ref="BJ17:BL17"/>
    <mergeCell ref="BJ20:BL20"/>
    <mergeCell ref="BJ21:BL21"/>
    <mergeCell ref="BJ22:BL22"/>
    <mergeCell ref="BJ23:BL23"/>
    <mergeCell ref="BJ24:BL24"/>
    <mergeCell ref="BD4:BF4"/>
    <mergeCell ref="BG4:BI4"/>
    <mergeCell ref="BG15:BI15"/>
    <mergeCell ref="BG16:BI16"/>
    <mergeCell ref="BD15:BF15"/>
    <mergeCell ref="BD16:BF16"/>
    <mergeCell ref="BD17:BF17"/>
    <mergeCell ref="BD20:BF20"/>
    <mergeCell ref="BD21:BF21"/>
    <mergeCell ref="DH32:DJ32"/>
    <mergeCell ref="ES23:EU23"/>
    <mergeCell ref="ES24:EU24"/>
    <mergeCell ref="ES15:EU15"/>
    <mergeCell ref="ES16:EU16"/>
    <mergeCell ref="ES17:EU17"/>
    <mergeCell ref="BD26:BF26"/>
    <mergeCell ref="BD27:BF27"/>
    <mergeCell ref="BD28:BF28"/>
    <mergeCell ref="BD29:BF29"/>
    <mergeCell ref="BD30:BF30"/>
    <mergeCell ref="BD22:BF22"/>
    <mergeCell ref="BD23:BF23"/>
    <mergeCell ref="BD24:BF24"/>
    <mergeCell ref="BD25:BF25"/>
    <mergeCell ref="BM17:BO17"/>
    <mergeCell ref="BM20:BO20"/>
    <mergeCell ref="BM21:BO21"/>
    <mergeCell ref="BM22:BO22"/>
    <mergeCell ref="BM23:BO23"/>
    <mergeCell ref="BM24:BO24"/>
    <mergeCell ref="BG28:BI28"/>
    <mergeCell ref="BG29:BI29"/>
    <mergeCell ref="BG30:BI30"/>
    <mergeCell ref="ES4:EU4"/>
    <mergeCell ref="DM3:EP3"/>
    <mergeCell ref="EV4:EZ4"/>
    <mergeCell ref="FA4:FE4"/>
    <mergeCell ref="FF4:FJ4"/>
    <mergeCell ref="FK4:FO4"/>
    <mergeCell ref="FP4:FR4"/>
    <mergeCell ref="FP18:FR18"/>
    <mergeCell ref="FP19:FR19"/>
    <mergeCell ref="DK4:DN4"/>
    <mergeCell ref="DK15:DN15"/>
    <mergeCell ref="DK16:DN16"/>
    <mergeCell ref="DK17:DN17"/>
    <mergeCell ref="FF17:FJ17"/>
    <mergeCell ref="FK15:FO15"/>
    <mergeCell ref="FK16:FO16"/>
    <mergeCell ref="FK17:FO17"/>
    <mergeCell ref="EV18:EZ18"/>
    <mergeCell ref="EV19:EZ19"/>
    <mergeCell ref="DP16:DT16"/>
    <mergeCell ref="DP15:DT15"/>
    <mergeCell ref="DP4:DT4"/>
    <mergeCell ref="ES30:EU30"/>
    <mergeCell ref="EV15:EZ15"/>
    <mergeCell ref="EV16:EZ16"/>
    <mergeCell ref="EV17:EZ17"/>
    <mergeCell ref="FA18:FE18"/>
    <mergeCell ref="FA19:FE19"/>
    <mergeCell ref="EV20:EZ20"/>
    <mergeCell ref="EV21:EZ21"/>
    <mergeCell ref="EV22:EZ22"/>
    <mergeCell ref="EV23:EZ23"/>
    <mergeCell ref="EV24:EZ24"/>
    <mergeCell ref="EV25:EZ25"/>
    <mergeCell ref="EV26:EZ26"/>
    <mergeCell ref="EV27:EZ27"/>
    <mergeCell ref="EV28:EZ28"/>
    <mergeCell ref="EV29:EZ29"/>
    <mergeCell ref="ES25:EU25"/>
    <mergeCell ref="ES26:EU26"/>
    <mergeCell ref="ES27:EU27"/>
    <mergeCell ref="ES28:EU28"/>
    <mergeCell ref="ES29:EU29"/>
    <mergeCell ref="ES20:EU20"/>
    <mergeCell ref="ES21:EU21"/>
    <mergeCell ref="ES22:EU22"/>
    <mergeCell ref="EV30:EZ30"/>
    <mergeCell ref="FA15:FE15"/>
    <mergeCell ref="FA16:FE16"/>
    <mergeCell ref="FA17:FE17"/>
    <mergeCell ref="FF18:FJ18"/>
    <mergeCell ref="FF19:FJ19"/>
    <mergeCell ref="FA20:FE20"/>
    <mergeCell ref="FA21:FE21"/>
    <mergeCell ref="FA22:FE22"/>
    <mergeCell ref="FA23:FE23"/>
    <mergeCell ref="FA24:FE24"/>
    <mergeCell ref="FA25:FE25"/>
    <mergeCell ref="FA26:FE26"/>
    <mergeCell ref="FA27:FE27"/>
    <mergeCell ref="FA28:FE28"/>
    <mergeCell ref="FA29:FE29"/>
    <mergeCell ref="FA30:FE30"/>
    <mergeCell ref="FF15:FJ15"/>
    <mergeCell ref="FF16:FJ16"/>
    <mergeCell ref="FF20:FJ20"/>
    <mergeCell ref="FF27:FJ27"/>
    <mergeCell ref="FF28:FJ28"/>
    <mergeCell ref="FF21:FJ21"/>
    <mergeCell ref="FF22:FJ22"/>
    <mergeCell ref="FK20:FO20"/>
    <mergeCell ref="FK21:FO21"/>
    <mergeCell ref="FK22:FO22"/>
    <mergeCell ref="FK23:FO23"/>
    <mergeCell ref="FK24:FO24"/>
    <mergeCell ref="FK25:FO25"/>
    <mergeCell ref="FK18:FO18"/>
    <mergeCell ref="FK19:FO19"/>
    <mergeCell ref="FP15:FR15"/>
    <mergeCell ref="FP16:FR16"/>
    <mergeCell ref="FP17:FR17"/>
    <mergeCell ref="FP20:FR20"/>
    <mergeCell ref="FP21:FR21"/>
    <mergeCell ref="FP22:FR22"/>
    <mergeCell ref="FP23:FR23"/>
    <mergeCell ref="FP24:FR24"/>
    <mergeCell ref="FP25:FR25"/>
    <mergeCell ref="B2:AH2"/>
    <mergeCell ref="CS32:DE32"/>
    <mergeCell ref="IT15:IV15"/>
    <mergeCell ref="IT16:IV16"/>
    <mergeCell ref="IT17:IV17"/>
    <mergeCell ref="IT20:IV20"/>
    <mergeCell ref="IT21:IV21"/>
    <mergeCell ref="IT22:IV22"/>
    <mergeCell ref="IT23:IV23"/>
    <mergeCell ref="IT24:IV24"/>
    <mergeCell ref="IT25:IV25"/>
    <mergeCell ref="IT26:IV26"/>
    <mergeCell ref="IT27:IV27"/>
    <mergeCell ref="IT28:IV28"/>
    <mergeCell ref="IT29:IV29"/>
    <mergeCell ref="IT30:IV30"/>
    <mergeCell ref="B32:V32"/>
    <mergeCell ref="FK30:FO30"/>
    <mergeCell ref="FF29:FJ29"/>
    <mergeCell ref="FF30:FJ30"/>
    <mergeCell ref="FK26:FO26"/>
    <mergeCell ref="FK27:FO27"/>
    <mergeCell ref="FK28:FO28"/>
    <mergeCell ref="FK29:FO29"/>
    <mergeCell ref="IW4:JA4"/>
    <mergeCell ref="IW15:JA15"/>
    <mergeCell ref="FP30:FR30"/>
    <mergeCell ref="IW17:JA17"/>
    <mergeCell ref="IW18:JA18"/>
    <mergeCell ref="IW19:JA19"/>
    <mergeCell ref="IW20:JA20"/>
    <mergeCell ref="IW21:JA21"/>
    <mergeCell ref="IW22:JA22"/>
    <mergeCell ref="IW23:JA23"/>
    <mergeCell ref="IW24:JA24"/>
    <mergeCell ref="FP26:FR26"/>
    <mergeCell ref="FP27:FR27"/>
    <mergeCell ref="FP28:FR28"/>
    <mergeCell ref="FP29:FR29"/>
    <mergeCell ref="GO4:GQ4"/>
    <mergeCell ref="GR4:GT4"/>
    <mergeCell ref="FT15:FV15"/>
    <mergeCell ref="FW15:FY15"/>
    <mergeCell ref="FZ15:GB15"/>
    <mergeCell ref="GC15:GE15"/>
    <mergeCell ref="GF15:GH15"/>
    <mergeCell ref="GI15:GK15"/>
    <mergeCell ref="GL15:GN15"/>
    <mergeCell ref="FF23:FJ23"/>
    <mergeCell ref="IW25:JA25"/>
    <mergeCell ref="IW26:JA26"/>
    <mergeCell ref="IW27:JA27"/>
    <mergeCell ref="IW28:JA28"/>
    <mergeCell ref="IW29:JA29"/>
    <mergeCell ref="IW30:JA30"/>
    <mergeCell ref="FF25:FJ25"/>
    <mergeCell ref="FF26:FJ26"/>
    <mergeCell ref="FF24:FJ24"/>
    <mergeCell ref="GF23:GH23"/>
    <mergeCell ref="GI23:GK23"/>
    <mergeCell ref="GL23:GN23"/>
    <mergeCell ref="GO23:GQ23"/>
    <mergeCell ref="GR23:GT23"/>
    <mergeCell ref="FT24:FV24"/>
    <mergeCell ref="FW24:FY24"/>
    <mergeCell ref="FZ24:GB24"/>
    <mergeCell ref="GC24:GE24"/>
    <mergeCell ref="GF24:GH24"/>
    <mergeCell ref="GI24:GK24"/>
    <mergeCell ref="GL24:GN24"/>
    <mergeCell ref="GO24:GQ24"/>
    <mergeCell ref="GR24:GT24"/>
    <mergeCell ref="FW22:FY22"/>
    <mergeCell ref="FZ22:GB22"/>
    <mergeCell ref="GC22:GE22"/>
    <mergeCell ref="GF22:GH22"/>
    <mergeCell ref="GI22:GK22"/>
    <mergeCell ref="GL22:GN22"/>
    <mergeCell ref="GO22:GQ22"/>
    <mergeCell ref="GR22:GT22"/>
    <mergeCell ref="FT23:FV23"/>
    <mergeCell ref="FW23:FY23"/>
    <mergeCell ref="FZ23:GB23"/>
    <mergeCell ref="GC23:GE23"/>
    <mergeCell ref="JB4:JF4"/>
    <mergeCell ref="JB15:JF15"/>
    <mergeCell ref="JB16:JF16"/>
    <mergeCell ref="JB17:JF17"/>
    <mergeCell ref="JB18:JF18"/>
    <mergeCell ref="JB19:JF19"/>
    <mergeCell ref="JB20:JF20"/>
    <mergeCell ref="JB21:JF21"/>
    <mergeCell ref="JB22:JF22"/>
    <mergeCell ref="JB23:JF23"/>
    <mergeCell ref="JB24:JF24"/>
    <mergeCell ref="JB25:JF25"/>
    <mergeCell ref="JB26:JF26"/>
    <mergeCell ref="JB27:JF27"/>
    <mergeCell ref="JB28:JF28"/>
    <mergeCell ref="JB29:JF29"/>
    <mergeCell ref="JB30:JF30"/>
    <mergeCell ref="IW16:JA16"/>
    <mergeCell ref="JG4:JK4"/>
    <mergeCell ref="JG15:JK15"/>
    <mergeCell ref="JG16:JK16"/>
    <mergeCell ref="JG17:JK17"/>
    <mergeCell ref="JG18:JK18"/>
    <mergeCell ref="JG19:JK19"/>
    <mergeCell ref="JG20:JK20"/>
    <mergeCell ref="JG21:JK21"/>
    <mergeCell ref="JG22:JK22"/>
    <mergeCell ref="JG23:JK23"/>
    <mergeCell ref="JG24:JK24"/>
    <mergeCell ref="JG25:JK25"/>
    <mergeCell ref="JG26:JK26"/>
    <mergeCell ref="JG27:JK27"/>
    <mergeCell ref="JG28:JK28"/>
    <mergeCell ref="JG29:JK29"/>
    <mergeCell ref="JG30:JK30"/>
    <mergeCell ref="JL4:JP4"/>
    <mergeCell ref="JL15:JP15"/>
    <mergeCell ref="JL16:JP16"/>
    <mergeCell ref="JL17:JP17"/>
    <mergeCell ref="JL18:JP18"/>
    <mergeCell ref="JL19:JP19"/>
    <mergeCell ref="JL20:JP20"/>
    <mergeCell ref="JL21:JP21"/>
    <mergeCell ref="JL22:JP22"/>
    <mergeCell ref="JL23:JP23"/>
    <mergeCell ref="JL24:JP24"/>
    <mergeCell ref="JL25:JP25"/>
    <mergeCell ref="JL26:JP26"/>
    <mergeCell ref="JL27:JP27"/>
    <mergeCell ref="JL28:JP28"/>
    <mergeCell ref="JL29:JP29"/>
    <mergeCell ref="JL30:JP30"/>
    <mergeCell ref="JQ4:JS4"/>
    <mergeCell ref="JQ15:JS15"/>
    <mergeCell ref="JQ16:JS16"/>
    <mergeCell ref="JQ17:JS17"/>
    <mergeCell ref="JQ20:JS20"/>
    <mergeCell ref="JQ21:JS21"/>
    <mergeCell ref="JQ22:JS22"/>
    <mergeCell ref="JQ23:JS23"/>
    <mergeCell ref="JQ24:JS24"/>
    <mergeCell ref="JQ25:JS25"/>
    <mergeCell ref="JQ26:JS26"/>
    <mergeCell ref="JQ27:JS27"/>
    <mergeCell ref="JQ28:JS28"/>
    <mergeCell ref="JQ29:JS29"/>
    <mergeCell ref="JQ30:JS30"/>
    <mergeCell ref="IF28:IJ28"/>
    <mergeCell ref="IF29:IJ29"/>
    <mergeCell ref="IF30:IJ30"/>
    <mergeCell ref="IF15:IJ15"/>
    <mergeCell ref="IF16:IJ16"/>
    <mergeCell ref="IF17:IJ17"/>
    <mergeCell ref="IF20:IJ20"/>
    <mergeCell ref="IF21:IJ21"/>
    <mergeCell ref="IF24:IJ24"/>
    <mergeCell ref="IF25:IJ25"/>
    <mergeCell ref="IF26:IJ26"/>
    <mergeCell ref="IF27:IJ27"/>
  </mergeCells>
  <pageMargins left="0.7" right="0.7" top="0.75" bottom="0.75" header="0.3" footer="0.3"/>
  <pageSetup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D101"/>
  <sheetViews>
    <sheetView zoomScale="60" zoomScaleNormal="60" workbookViewId="0">
      <pane xSplit="1" topLeftCell="B1" activePane="topRight" state="frozen"/>
      <selection pane="topRight" activeCell="AT34" sqref="AT34:AV34"/>
    </sheetView>
  </sheetViews>
  <sheetFormatPr defaultColWidth="12" defaultRowHeight="15"/>
  <cols>
    <col min="1" max="1" width="55.28515625" customWidth="1"/>
    <col min="2" max="100" width="12" style="181"/>
    <col min="101" max="101" width="13.7109375" style="181" customWidth="1"/>
    <col min="102" max="130" width="12" style="181"/>
  </cols>
  <sheetData>
    <row r="1" spans="1:130" ht="15.75" thickBot="1"/>
    <row r="2" spans="1:130" ht="15.75" thickBot="1">
      <c r="C2" s="403" t="s">
        <v>666</v>
      </c>
      <c r="D2" s="404"/>
      <c r="E2" s="404"/>
      <c r="F2" s="405"/>
      <c r="G2" s="170"/>
      <c r="H2" s="170"/>
      <c r="I2" s="170"/>
      <c r="J2" s="170"/>
      <c r="K2" s="170"/>
      <c r="L2" s="170"/>
      <c r="M2" s="170"/>
      <c r="N2" s="170"/>
      <c r="O2" s="170"/>
      <c r="P2" s="403" t="s">
        <v>174</v>
      </c>
      <c r="Q2" s="404"/>
      <c r="R2" s="405"/>
      <c r="CO2" s="422"/>
      <c r="CP2" s="422"/>
    </row>
    <row r="3" spans="1:130" ht="15.75" thickBot="1">
      <c r="B3" s="181" t="s">
        <v>654</v>
      </c>
      <c r="C3" s="204" t="s">
        <v>519</v>
      </c>
      <c r="D3" s="205" t="s">
        <v>520</v>
      </c>
      <c r="E3" s="31" t="s">
        <v>521</v>
      </c>
      <c r="F3" s="206" t="s">
        <v>514</v>
      </c>
      <c r="G3" s="205"/>
      <c r="H3" s="205"/>
      <c r="I3" s="205"/>
      <c r="J3" s="205"/>
      <c r="K3" s="205"/>
      <c r="L3" s="205"/>
      <c r="M3" s="205"/>
      <c r="N3" s="205"/>
      <c r="O3" s="205"/>
      <c r="P3" s="30" t="s">
        <v>537</v>
      </c>
      <c r="Q3" s="31" t="s">
        <v>538</v>
      </c>
      <c r="R3" s="206" t="s">
        <v>528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87" t="s">
        <v>545</v>
      </c>
      <c r="AP3" s="288" t="s">
        <v>554</v>
      </c>
      <c r="AQ3" s="288" t="s">
        <v>557</v>
      </c>
      <c r="AR3" s="288" t="s">
        <v>558</v>
      </c>
      <c r="AS3" s="288" t="s">
        <v>559</v>
      </c>
      <c r="AT3" s="404" t="s">
        <v>568</v>
      </c>
      <c r="AU3" s="404"/>
      <c r="AV3" s="404"/>
      <c r="AW3" s="404" t="s">
        <v>569</v>
      </c>
      <c r="AX3" s="404"/>
      <c r="AY3" s="404"/>
      <c r="AZ3" s="404"/>
      <c r="BA3" s="404"/>
      <c r="BB3" s="404" t="s">
        <v>570</v>
      </c>
      <c r="BC3" s="404"/>
      <c r="BD3" s="404"/>
      <c r="BE3" s="404"/>
      <c r="BF3" s="404"/>
      <c r="BG3" s="404" t="s">
        <v>571</v>
      </c>
      <c r="BH3" s="404"/>
      <c r="BI3" s="404"/>
      <c r="BJ3" s="404"/>
      <c r="BK3" s="404"/>
      <c r="BL3" s="404" t="s">
        <v>572</v>
      </c>
      <c r="BM3" s="404"/>
      <c r="BN3" s="404"/>
      <c r="BO3" s="404"/>
      <c r="BP3" s="404"/>
      <c r="BQ3" s="405" t="s">
        <v>573</v>
      </c>
      <c r="BR3" s="429"/>
      <c r="BS3" s="429"/>
      <c r="BT3" s="287" t="s">
        <v>576</v>
      </c>
      <c r="BU3" s="288" t="s">
        <v>588</v>
      </c>
      <c r="BV3" s="404" t="s">
        <v>600</v>
      </c>
      <c r="BW3" s="404"/>
      <c r="BX3" s="404"/>
      <c r="BY3" s="404" t="s">
        <v>601</v>
      </c>
      <c r="BZ3" s="404"/>
      <c r="CA3" s="404"/>
      <c r="CB3" s="404"/>
      <c r="CC3" s="404"/>
      <c r="CD3" s="404" t="s">
        <v>602</v>
      </c>
      <c r="CE3" s="404"/>
      <c r="CF3" s="404"/>
      <c r="CG3" s="404"/>
      <c r="CH3" s="404"/>
      <c r="CI3" s="404" t="s">
        <v>603</v>
      </c>
      <c r="CJ3" s="404"/>
      <c r="CK3" s="404"/>
      <c r="CL3" s="404"/>
      <c r="CM3" s="404"/>
      <c r="CN3" s="404" t="s">
        <v>604</v>
      </c>
      <c r="CO3" s="404"/>
      <c r="CP3" s="404"/>
      <c r="CQ3" s="404"/>
      <c r="CR3" s="404"/>
      <c r="CS3" s="404" t="s">
        <v>605</v>
      </c>
      <c r="CT3" s="404"/>
      <c r="CU3" s="405"/>
      <c r="CW3" s="207" t="s">
        <v>626</v>
      </c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X3"/>
      <c r="DY3"/>
      <c r="DZ3"/>
    </row>
    <row r="4" spans="1:130" s="23" customFormat="1">
      <c r="A4" s="167" t="s">
        <v>655</v>
      </c>
      <c r="B4" s="181"/>
      <c r="C4" s="204"/>
      <c r="D4" s="205"/>
      <c r="E4" s="205"/>
      <c r="F4" s="175"/>
      <c r="G4" s="181"/>
      <c r="H4" s="181"/>
      <c r="I4" s="181"/>
      <c r="J4" s="181"/>
      <c r="K4" s="181"/>
      <c r="L4" s="208"/>
      <c r="M4" s="208"/>
      <c r="N4" s="208"/>
      <c r="O4" s="208"/>
      <c r="P4" s="204"/>
      <c r="Q4" s="205"/>
      <c r="R4" s="175"/>
      <c r="S4" s="208"/>
      <c r="T4" s="208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33"/>
      <c r="AP4" s="170"/>
      <c r="AQ4" s="170"/>
      <c r="AR4" s="170"/>
      <c r="AS4" s="170"/>
      <c r="AT4" s="410" t="s">
        <v>688</v>
      </c>
      <c r="AU4" s="410"/>
      <c r="AV4" s="410"/>
      <c r="AW4" s="410" t="s">
        <v>689</v>
      </c>
      <c r="AX4" s="410"/>
      <c r="AY4" s="410"/>
      <c r="AZ4" s="410"/>
      <c r="BA4" s="410"/>
      <c r="BB4" s="410" t="s">
        <v>690</v>
      </c>
      <c r="BC4" s="410"/>
      <c r="BD4" s="410"/>
      <c r="BE4" s="410"/>
      <c r="BF4" s="410"/>
      <c r="BG4" s="410" t="s">
        <v>691</v>
      </c>
      <c r="BH4" s="410"/>
      <c r="BI4" s="410"/>
      <c r="BJ4" s="410"/>
      <c r="BK4" s="410"/>
      <c r="BL4" s="410" t="s">
        <v>692</v>
      </c>
      <c r="BM4" s="410"/>
      <c r="BN4" s="410"/>
      <c r="BO4" s="410"/>
      <c r="BP4" s="410"/>
      <c r="BQ4" s="410" t="s">
        <v>693</v>
      </c>
      <c r="BR4" s="410"/>
      <c r="BS4" s="411"/>
      <c r="BT4" s="33"/>
      <c r="BU4" s="170"/>
      <c r="BV4" s="410" t="s">
        <v>86</v>
      </c>
      <c r="BW4" s="410"/>
      <c r="BX4" s="410"/>
      <c r="BY4" s="410" t="s">
        <v>89</v>
      </c>
      <c r="BZ4" s="410"/>
      <c r="CA4" s="410"/>
      <c r="CB4" s="410"/>
      <c r="CC4" s="410"/>
      <c r="CD4" s="410" t="s">
        <v>91</v>
      </c>
      <c r="CE4" s="410"/>
      <c r="CF4" s="410"/>
      <c r="CG4" s="410"/>
      <c r="CH4" s="410"/>
      <c r="CI4" s="410" t="s">
        <v>93</v>
      </c>
      <c r="CJ4" s="410"/>
      <c r="CK4" s="410"/>
      <c r="CL4" s="410"/>
      <c r="CM4" s="410"/>
      <c r="CN4" s="410" t="s">
        <v>95</v>
      </c>
      <c r="CO4" s="410"/>
      <c r="CP4" s="410"/>
      <c r="CQ4" s="410"/>
      <c r="CR4" s="410"/>
      <c r="CS4" s="410" t="s">
        <v>97</v>
      </c>
      <c r="CT4" s="410"/>
      <c r="CU4" s="411"/>
      <c r="CV4" s="181"/>
      <c r="CW4" s="207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</row>
    <row r="5" spans="1:130">
      <c r="A5" s="19" t="s">
        <v>656</v>
      </c>
      <c r="B5" s="181">
        <v>1.1264000000000001</v>
      </c>
      <c r="C5" s="33">
        <v>1.1264000000000001</v>
      </c>
      <c r="D5" s="170">
        <v>1.1264000000000001</v>
      </c>
      <c r="E5" s="170">
        <v>1.1264000000000001</v>
      </c>
      <c r="F5" s="175">
        <v>1.1528</v>
      </c>
      <c r="L5" s="208"/>
      <c r="M5" s="208"/>
      <c r="N5" s="208"/>
      <c r="O5" s="208"/>
      <c r="P5" s="33">
        <v>1.1264000000000001</v>
      </c>
      <c r="Q5" s="170">
        <v>1.1264000000000001</v>
      </c>
      <c r="R5" s="175">
        <v>1.1528</v>
      </c>
      <c r="S5" s="208"/>
      <c r="T5" s="208"/>
      <c r="AO5" s="33">
        <v>1.1528</v>
      </c>
      <c r="AP5" s="170">
        <v>1.1264000000000001</v>
      </c>
      <c r="AQ5" s="170">
        <v>1.1264000000000001</v>
      </c>
      <c r="AR5" s="170">
        <v>1.1264000000000001</v>
      </c>
      <c r="AS5" s="170">
        <v>1.1264000000000001</v>
      </c>
      <c r="AT5" s="170">
        <v>0.72640000000000005</v>
      </c>
      <c r="AU5" s="170">
        <v>0.72640000000000005</v>
      </c>
      <c r="AV5" s="170">
        <v>0.72640000000000005</v>
      </c>
      <c r="AW5" s="170">
        <v>0.72640000000000005</v>
      </c>
      <c r="AX5" s="170">
        <v>0.72640000000000005</v>
      </c>
      <c r="AY5" s="170">
        <v>0.72640000000000005</v>
      </c>
      <c r="AZ5" s="170">
        <v>0.72640000000000005</v>
      </c>
      <c r="BA5" s="170">
        <v>0.72640000000000005</v>
      </c>
      <c r="BB5" s="170">
        <v>0.72640000000000005</v>
      </c>
      <c r="BC5" s="170">
        <v>0.72640000000000005</v>
      </c>
      <c r="BD5" s="170">
        <v>0.72640000000000005</v>
      </c>
      <c r="BE5" s="170">
        <v>0.72640000000000005</v>
      </c>
      <c r="BF5" s="170">
        <v>0.72640000000000005</v>
      </c>
      <c r="BG5" s="170">
        <v>0.72640000000000005</v>
      </c>
      <c r="BH5" s="170">
        <v>0.72640000000000005</v>
      </c>
      <c r="BI5" s="170">
        <v>0.72640000000000005</v>
      </c>
      <c r="BJ5" s="170">
        <v>0.72640000000000005</v>
      </c>
      <c r="BK5" s="170">
        <v>0.72640000000000005</v>
      </c>
      <c r="BL5" s="170">
        <v>0.72640000000000005</v>
      </c>
      <c r="BM5" s="170">
        <v>0.72640000000000005</v>
      </c>
      <c r="BN5" s="170">
        <v>0.72640000000000005</v>
      </c>
      <c r="BO5" s="170">
        <v>0.72640000000000005</v>
      </c>
      <c r="BP5" s="170">
        <v>0.72640000000000005</v>
      </c>
      <c r="BQ5" s="170">
        <v>0.72640000000000005</v>
      </c>
      <c r="BR5" s="170">
        <v>0.72640000000000005</v>
      </c>
      <c r="BS5" s="175">
        <v>0.72640000000000005</v>
      </c>
      <c r="BT5" s="33">
        <v>1.1528</v>
      </c>
      <c r="BU5" s="170">
        <v>1.1264000000000001</v>
      </c>
      <c r="BV5" s="170">
        <v>3.0036</v>
      </c>
      <c r="BW5" s="170">
        <v>3.0036</v>
      </c>
      <c r="BX5" s="170">
        <v>3.0036</v>
      </c>
      <c r="BY5" s="170">
        <v>3.0036</v>
      </c>
      <c r="BZ5" s="170">
        <v>3.0036</v>
      </c>
      <c r="CA5" s="170">
        <v>3.0036</v>
      </c>
      <c r="CB5" s="170">
        <v>3.0036</v>
      </c>
      <c r="CC5" s="170">
        <v>3.0036</v>
      </c>
      <c r="CD5" s="170">
        <v>3.0036</v>
      </c>
      <c r="CE5" s="170">
        <v>3.0036</v>
      </c>
      <c r="CF5" s="170">
        <v>3.0036</v>
      </c>
      <c r="CG5" s="170">
        <v>3.0036</v>
      </c>
      <c r="CH5" s="170">
        <v>3.0036</v>
      </c>
      <c r="CI5" s="242">
        <v>3.0036</v>
      </c>
      <c r="CJ5" s="242">
        <v>3.0036</v>
      </c>
      <c r="CK5" s="242">
        <v>3.0036</v>
      </c>
      <c r="CL5" s="242">
        <v>3.0036</v>
      </c>
      <c r="CM5" s="242">
        <v>3.0036</v>
      </c>
      <c r="CN5" s="242">
        <v>3.0036</v>
      </c>
      <c r="CO5" s="242">
        <v>3.0036</v>
      </c>
      <c r="CP5" s="242">
        <v>3.0036</v>
      </c>
      <c r="CQ5" s="242">
        <v>3.0036</v>
      </c>
      <c r="CR5" s="242">
        <v>3.0036</v>
      </c>
      <c r="CS5" s="258">
        <v>3.0036</v>
      </c>
      <c r="CT5" s="258">
        <v>3.0036</v>
      </c>
      <c r="CU5" s="259">
        <v>3.0036</v>
      </c>
      <c r="CW5" s="209">
        <v>2.2334999999999998</v>
      </c>
      <c r="DX5"/>
      <c r="DY5"/>
      <c r="DZ5"/>
    </row>
    <row r="6" spans="1:130">
      <c r="A6" s="19" t="s">
        <v>186</v>
      </c>
      <c r="B6" s="181">
        <v>12.5</v>
      </c>
      <c r="C6" s="33">
        <v>12.5</v>
      </c>
      <c r="D6" s="170">
        <v>12.5</v>
      </c>
      <c r="E6" s="170">
        <v>12.5</v>
      </c>
      <c r="F6" s="36">
        <v>2.5</v>
      </c>
      <c r="P6" s="33">
        <v>12.5</v>
      </c>
      <c r="Q6" s="170">
        <v>12.5</v>
      </c>
      <c r="R6" s="36">
        <v>2.5</v>
      </c>
      <c r="AO6" s="35">
        <v>2.5</v>
      </c>
      <c r="AP6" s="170">
        <v>12.5</v>
      </c>
      <c r="AQ6" s="170">
        <v>12.5</v>
      </c>
      <c r="AR6" s="170">
        <v>12.5</v>
      </c>
      <c r="AS6" s="170">
        <v>12.5</v>
      </c>
      <c r="AT6" s="210">
        <v>9.1224000000000007</v>
      </c>
      <c r="AU6" s="210">
        <v>9.6875</v>
      </c>
      <c r="AV6" s="210">
        <v>10.276</v>
      </c>
      <c r="AW6" s="210">
        <v>11.242000000000001</v>
      </c>
      <c r="AX6" s="210">
        <v>11.615</v>
      </c>
      <c r="AY6" s="210">
        <v>11.9895</v>
      </c>
      <c r="AZ6" s="210">
        <v>12.365</v>
      </c>
      <c r="BA6" s="210">
        <v>12.737</v>
      </c>
      <c r="BB6" s="210">
        <v>13.234999999999999</v>
      </c>
      <c r="BC6" s="210">
        <v>13.356999999999999</v>
      </c>
      <c r="BD6" s="210">
        <v>13.484999999999999</v>
      </c>
      <c r="BE6" s="210">
        <v>13.603999999999999</v>
      </c>
      <c r="BF6" s="210">
        <v>13.728999999999999</v>
      </c>
      <c r="BG6" s="210">
        <v>13.234999999999999</v>
      </c>
      <c r="BH6" s="210">
        <v>13.356999999999999</v>
      </c>
      <c r="BI6" s="210">
        <v>13.484999999999999</v>
      </c>
      <c r="BJ6" s="210">
        <v>13.603999999999999</v>
      </c>
      <c r="BK6" s="210">
        <v>13.728999999999999</v>
      </c>
      <c r="BL6" s="210">
        <v>11.242000000000001</v>
      </c>
      <c r="BM6" s="210">
        <v>11.615</v>
      </c>
      <c r="BN6" s="210">
        <v>11.9895</v>
      </c>
      <c r="BO6" s="210">
        <v>12.365</v>
      </c>
      <c r="BP6" s="210">
        <v>12.737</v>
      </c>
      <c r="BQ6" s="210">
        <v>9.1224000000000007</v>
      </c>
      <c r="BR6" s="210">
        <v>9.6875</v>
      </c>
      <c r="BS6" s="211">
        <v>10.276</v>
      </c>
      <c r="BT6" s="35">
        <v>2.5</v>
      </c>
      <c r="BU6" s="170">
        <v>12.5</v>
      </c>
      <c r="BV6" s="210">
        <v>9.1224000000000007</v>
      </c>
      <c r="BW6" s="210">
        <v>9.6875</v>
      </c>
      <c r="BX6" s="210">
        <v>10.276</v>
      </c>
      <c r="BY6" s="210">
        <v>11.242000000000001</v>
      </c>
      <c r="BZ6" s="210">
        <v>11.615</v>
      </c>
      <c r="CA6" s="210">
        <v>11.9895</v>
      </c>
      <c r="CB6" s="210">
        <v>12.365</v>
      </c>
      <c r="CC6" s="210">
        <v>12.737</v>
      </c>
      <c r="CD6" s="210">
        <v>13.234999999999999</v>
      </c>
      <c r="CE6" s="210">
        <v>13.356999999999999</v>
      </c>
      <c r="CF6" s="210">
        <v>13.484999999999999</v>
      </c>
      <c r="CG6" s="210">
        <v>13.603999999999999</v>
      </c>
      <c r="CH6" s="210">
        <v>13.728999999999999</v>
      </c>
      <c r="CI6" s="210">
        <v>13.234999999999999</v>
      </c>
      <c r="CJ6" s="210">
        <v>13.356999999999999</v>
      </c>
      <c r="CK6" s="210">
        <v>13.484999999999999</v>
      </c>
      <c r="CL6" s="210">
        <v>13.603999999999999</v>
      </c>
      <c r="CM6" s="210">
        <v>13.728999999999999</v>
      </c>
      <c r="CN6" s="210">
        <v>11.242000000000001</v>
      </c>
      <c r="CO6" s="210">
        <v>11.615</v>
      </c>
      <c r="CP6" s="210">
        <v>11.9895</v>
      </c>
      <c r="CQ6" s="210">
        <v>12.365</v>
      </c>
      <c r="CR6" s="210">
        <v>12.737</v>
      </c>
      <c r="CS6" s="210">
        <v>9.1224000000000007</v>
      </c>
      <c r="CT6" s="210">
        <v>9.6875</v>
      </c>
      <c r="CU6" s="211">
        <v>10.276</v>
      </c>
      <c r="CW6" s="209">
        <v>12.5</v>
      </c>
      <c r="DX6"/>
      <c r="DY6"/>
      <c r="DZ6"/>
    </row>
    <row r="7" spans="1:130">
      <c r="A7" s="19" t="s">
        <v>187</v>
      </c>
      <c r="B7" s="181">
        <f>B6*B5</f>
        <v>14.08</v>
      </c>
      <c r="C7" s="33">
        <f>C6*C5</f>
        <v>14.08</v>
      </c>
      <c r="D7" s="170">
        <f>D6*D5</f>
        <v>14.08</v>
      </c>
      <c r="E7" s="170">
        <f>E6*E5</f>
        <v>14.08</v>
      </c>
      <c r="F7" s="175">
        <f>F6*F5</f>
        <v>2.8820000000000001</v>
      </c>
      <c r="P7" s="33">
        <f>P6*P5</f>
        <v>14.08</v>
      </c>
      <c r="Q7" s="170">
        <f>Q6*Q5</f>
        <v>14.08</v>
      </c>
      <c r="R7" s="175">
        <f>R6*R5</f>
        <v>2.8820000000000001</v>
      </c>
      <c r="AO7" s="33">
        <f t="shared" ref="AO7:AT7" si="0">AO6*AO5</f>
        <v>2.8820000000000001</v>
      </c>
      <c r="AP7" s="170">
        <f t="shared" si="0"/>
        <v>14.08</v>
      </c>
      <c r="AQ7" s="170">
        <f t="shared" si="0"/>
        <v>14.08</v>
      </c>
      <c r="AR7" s="170">
        <f t="shared" si="0"/>
        <v>14.08</v>
      </c>
      <c r="AS7" s="170">
        <f t="shared" si="0"/>
        <v>14.08</v>
      </c>
      <c r="AT7" s="170">
        <f t="shared" si="0"/>
        <v>6.6265113600000012</v>
      </c>
      <c r="AU7" s="170">
        <f t="shared" ref="AU7:BS7" si="1">AU6*AU5</f>
        <v>7.0370000000000008</v>
      </c>
      <c r="AV7" s="170">
        <f t="shared" si="1"/>
        <v>7.4644864000000002</v>
      </c>
      <c r="AW7" s="170">
        <f t="shared" si="1"/>
        <v>8.1661888000000005</v>
      </c>
      <c r="AX7" s="170">
        <f t="shared" si="1"/>
        <v>8.4371360000000006</v>
      </c>
      <c r="AY7" s="170">
        <f t="shared" si="1"/>
        <v>8.709172800000001</v>
      </c>
      <c r="AZ7" s="170">
        <f t="shared" si="1"/>
        <v>8.981936000000001</v>
      </c>
      <c r="BA7" s="170">
        <f t="shared" si="1"/>
        <v>9.2521567999999998</v>
      </c>
      <c r="BB7" s="170">
        <f t="shared" si="1"/>
        <v>9.6139039999999998</v>
      </c>
      <c r="BC7" s="170">
        <f t="shared" si="1"/>
        <v>9.7025248000000008</v>
      </c>
      <c r="BD7" s="170">
        <f t="shared" si="1"/>
        <v>9.7955039999999993</v>
      </c>
      <c r="BE7" s="170">
        <f t="shared" si="1"/>
        <v>9.8819455999999999</v>
      </c>
      <c r="BF7" s="170">
        <f t="shared" si="1"/>
        <v>9.9727455999999997</v>
      </c>
      <c r="BG7" s="170">
        <f t="shared" si="1"/>
        <v>9.6139039999999998</v>
      </c>
      <c r="BH7" s="170">
        <f t="shared" si="1"/>
        <v>9.7025248000000008</v>
      </c>
      <c r="BI7" s="170">
        <f t="shared" si="1"/>
        <v>9.7955039999999993</v>
      </c>
      <c r="BJ7" s="170">
        <f t="shared" si="1"/>
        <v>9.8819455999999999</v>
      </c>
      <c r="BK7" s="170">
        <f t="shared" si="1"/>
        <v>9.9727455999999997</v>
      </c>
      <c r="BL7" s="170">
        <f t="shared" si="1"/>
        <v>8.1661888000000005</v>
      </c>
      <c r="BM7" s="170">
        <f t="shared" si="1"/>
        <v>8.4371360000000006</v>
      </c>
      <c r="BN7" s="170">
        <f t="shared" si="1"/>
        <v>8.709172800000001</v>
      </c>
      <c r="BO7" s="170">
        <f t="shared" si="1"/>
        <v>8.981936000000001</v>
      </c>
      <c r="BP7" s="170">
        <f t="shared" si="1"/>
        <v>9.2521567999999998</v>
      </c>
      <c r="BQ7" s="170">
        <f t="shared" si="1"/>
        <v>6.6265113600000012</v>
      </c>
      <c r="BR7" s="170">
        <f t="shared" si="1"/>
        <v>7.0370000000000008</v>
      </c>
      <c r="BS7" s="175">
        <f t="shared" si="1"/>
        <v>7.4644864000000002</v>
      </c>
      <c r="BT7" s="33">
        <f>BT6*BT5</f>
        <v>2.8820000000000001</v>
      </c>
      <c r="BU7" s="170">
        <f>BU6*BU5</f>
        <v>14.08</v>
      </c>
      <c r="BV7" s="170">
        <f t="shared" ref="BV7:CH7" si="2">BV6*BV5</f>
        <v>27.400040640000004</v>
      </c>
      <c r="BW7" s="170">
        <f t="shared" si="2"/>
        <v>29.097375</v>
      </c>
      <c r="BX7" s="170">
        <f t="shared" si="2"/>
        <v>30.864993599999998</v>
      </c>
      <c r="BY7" s="170">
        <f t="shared" si="2"/>
        <v>33.766471200000005</v>
      </c>
      <c r="BZ7" s="170">
        <f t="shared" si="2"/>
        <v>34.886814000000001</v>
      </c>
      <c r="CA7" s="170">
        <f t="shared" si="2"/>
        <v>36.011662199999996</v>
      </c>
      <c r="CB7" s="170">
        <f t="shared" si="2"/>
        <v>37.139513999999998</v>
      </c>
      <c r="CC7" s="170">
        <f t="shared" si="2"/>
        <v>38.256853200000002</v>
      </c>
      <c r="CD7" s="170">
        <f t="shared" si="2"/>
        <v>39.752645999999999</v>
      </c>
      <c r="CE7" s="170">
        <f t="shared" si="2"/>
        <v>40.119085200000001</v>
      </c>
      <c r="CF7" s="170">
        <f t="shared" si="2"/>
        <v>40.503546</v>
      </c>
      <c r="CG7" s="170">
        <f t="shared" si="2"/>
        <v>40.860974399999996</v>
      </c>
      <c r="CH7" s="170">
        <f t="shared" si="2"/>
        <v>41.236424399999997</v>
      </c>
      <c r="CI7" s="242">
        <f t="shared" ref="CI7:CU7" si="3">CI6*CI5</f>
        <v>39.752645999999999</v>
      </c>
      <c r="CJ7" s="242">
        <f t="shared" si="3"/>
        <v>40.119085200000001</v>
      </c>
      <c r="CK7" s="242">
        <f t="shared" si="3"/>
        <v>40.503546</v>
      </c>
      <c r="CL7" s="242">
        <f t="shared" si="3"/>
        <v>40.860974399999996</v>
      </c>
      <c r="CM7" s="242">
        <f t="shared" si="3"/>
        <v>41.236424399999997</v>
      </c>
      <c r="CN7" s="242">
        <f t="shared" si="3"/>
        <v>33.766471200000005</v>
      </c>
      <c r="CO7" s="242">
        <f t="shared" si="3"/>
        <v>34.886814000000001</v>
      </c>
      <c r="CP7" s="242">
        <f t="shared" si="3"/>
        <v>36.011662199999996</v>
      </c>
      <c r="CQ7" s="242">
        <f t="shared" si="3"/>
        <v>37.139513999999998</v>
      </c>
      <c r="CR7" s="242">
        <f t="shared" si="3"/>
        <v>38.256853200000002</v>
      </c>
      <c r="CS7" s="258">
        <f t="shared" si="3"/>
        <v>27.400040640000004</v>
      </c>
      <c r="CT7" s="258">
        <f t="shared" si="3"/>
        <v>29.097375</v>
      </c>
      <c r="CU7" s="259">
        <f t="shared" si="3"/>
        <v>30.864993599999998</v>
      </c>
      <c r="CW7" s="209">
        <f>CW6*CW5</f>
        <v>27.918749999999999</v>
      </c>
      <c r="DX7"/>
      <c r="DY7"/>
      <c r="DZ7"/>
    </row>
    <row r="8" spans="1:130">
      <c r="A8" s="19" t="s">
        <v>657</v>
      </c>
      <c r="B8" s="181">
        <v>30</v>
      </c>
      <c r="C8" s="33">
        <v>30</v>
      </c>
      <c r="D8" s="170">
        <v>30</v>
      </c>
      <c r="E8" s="170">
        <v>30</v>
      </c>
      <c r="F8" s="36">
        <v>25</v>
      </c>
      <c r="P8" s="33">
        <v>30</v>
      </c>
      <c r="Q8" s="170">
        <v>30</v>
      </c>
      <c r="R8" s="36">
        <v>25</v>
      </c>
      <c r="AO8" s="35">
        <v>25</v>
      </c>
      <c r="AP8" s="170">
        <v>30</v>
      </c>
      <c r="AQ8" s="170">
        <v>30</v>
      </c>
      <c r="AR8" s="170">
        <v>30</v>
      </c>
      <c r="AS8" s="170">
        <v>30</v>
      </c>
      <c r="AT8" s="170">
        <v>20.582999999999998</v>
      </c>
      <c r="AU8" s="170">
        <v>20.582999999999998</v>
      </c>
      <c r="AV8" s="170">
        <v>20.582999999999998</v>
      </c>
      <c r="AW8" s="170">
        <v>30.25</v>
      </c>
      <c r="AX8" s="170">
        <v>30.25</v>
      </c>
      <c r="AY8" s="170">
        <v>30.25</v>
      </c>
      <c r="AZ8" s="170">
        <v>30.25</v>
      </c>
      <c r="BA8" s="170">
        <v>30.25</v>
      </c>
      <c r="BB8" s="170">
        <v>30</v>
      </c>
      <c r="BC8" s="170">
        <v>30</v>
      </c>
      <c r="BD8" s="170">
        <v>30</v>
      </c>
      <c r="BE8" s="170">
        <v>30</v>
      </c>
      <c r="BF8" s="170">
        <v>30</v>
      </c>
      <c r="BG8" s="170">
        <v>30</v>
      </c>
      <c r="BH8" s="170">
        <v>30</v>
      </c>
      <c r="BI8" s="170">
        <v>30</v>
      </c>
      <c r="BJ8" s="170">
        <v>30</v>
      </c>
      <c r="BK8" s="170">
        <v>30</v>
      </c>
      <c r="BL8" s="170">
        <v>30.25</v>
      </c>
      <c r="BM8" s="170">
        <v>30.25</v>
      </c>
      <c r="BN8" s="170">
        <v>30.25</v>
      </c>
      <c r="BO8" s="170">
        <v>30.25</v>
      </c>
      <c r="BP8" s="170">
        <v>30.25</v>
      </c>
      <c r="BQ8" s="170">
        <v>20.582999999999998</v>
      </c>
      <c r="BR8" s="170">
        <v>20.582999999999998</v>
      </c>
      <c r="BS8" s="175">
        <v>20.582999999999998</v>
      </c>
      <c r="BT8" s="35">
        <v>25</v>
      </c>
      <c r="BU8" s="170">
        <v>30</v>
      </c>
      <c r="BV8" s="170">
        <v>20.582999999999998</v>
      </c>
      <c r="BW8" s="170">
        <v>20.582999999999998</v>
      </c>
      <c r="BX8" s="170">
        <v>20.582999999999998</v>
      </c>
      <c r="BY8" s="170">
        <v>30.25</v>
      </c>
      <c r="BZ8" s="170">
        <v>30.25</v>
      </c>
      <c r="CA8" s="170">
        <v>30.25</v>
      </c>
      <c r="CB8" s="170">
        <v>30.25</v>
      </c>
      <c r="CC8" s="170">
        <v>30.25</v>
      </c>
      <c r="CD8" s="170">
        <v>30</v>
      </c>
      <c r="CE8" s="170">
        <v>30</v>
      </c>
      <c r="CF8" s="170">
        <v>30</v>
      </c>
      <c r="CG8" s="170">
        <v>30</v>
      </c>
      <c r="CH8" s="170">
        <v>30</v>
      </c>
      <c r="CI8" s="242">
        <v>30</v>
      </c>
      <c r="CJ8" s="242">
        <v>30</v>
      </c>
      <c r="CK8" s="242">
        <v>30</v>
      </c>
      <c r="CL8" s="242">
        <v>30</v>
      </c>
      <c r="CM8" s="242">
        <v>30</v>
      </c>
      <c r="CN8" s="242">
        <v>30.25</v>
      </c>
      <c r="CO8" s="242">
        <v>30.25</v>
      </c>
      <c r="CP8" s="242">
        <v>30.25</v>
      </c>
      <c r="CQ8" s="242">
        <v>30.25</v>
      </c>
      <c r="CR8" s="242">
        <v>30.25</v>
      </c>
      <c r="CS8" s="258">
        <v>20.582999999999998</v>
      </c>
      <c r="CT8" s="258">
        <v>20.582999999999998</v>
      </c>
      <c r="CU8" s="259">
        <v>20.582999999999998</v>
      </c>
      <c r="CW8" s="209">
        <v>30</v>
      </c>
      <c r="DX8"/>
      <c r="DY8"/>
      <c r="DZ8"/>
    </row>
    <row r="9" spans="1:130">
      <c r="A9" s="19" t="s">
        <v>190</v>
      </c>
      <c r="B9" s="181">
        <v>5</v>
      </c>
      <c r="C9" s="33">
        <v>5</v>
      </c>
      <c r="D9" s="170">
        <v>5</v>
      </c>
      <c r="E9" s="170">
        <v>5</v>
      </c>
      <c r="F9" s="36">
        <v>1</v>
      </c>
      <c r="P9" s="33">
        <v>5</v>
      </c>
      <c r="Q9" s="170">
        <v>5</v>
      </c>
      <c r="R9" s="36">
        <v>1</v>
      </c>
      <c r="AO9" s="35">
        <v>1</v>
      </c>
      <c r="AP9" s="170">
        <v>5</v>
      </c>
      <c r="AQ9" s="170">
        <v>5</v>
      </c>
      <c r="AR9" s="170">
        <v>5</v>
      </c>
      <c r="AS9" s="170">
        <v>5</v>
      </c>
      <c r="AT9" s="170">
        <v>3</v>
      </c>
      <c r="AU9" s="170">
        <v>3</v>
      </c>
      <c r="AV9" s="170">
        <v>3</v>
      </c>
      <c r="AW9" s="170">
        <v>5</v>
      </c>
      <c r="AX9" s="170">
        <v>5</v>
      </c>
      <c r="AY9" s="170">
        <v>5</v>
      </c>
      <c r="AZ9" s="170">
        <v>5</v>
      </c>
      <c r="BA9" s="170">
        <v>5</v>
      </c>
      <c r="BB9" s="170">
        <v>5</v>
      </c>
      <c r="BC9" s="170">
        <v>5</v>
      </c>
      <c r="BD9" s="170">
        <v>5</v>
      </c>
      <c r="BE9" s="170">
        <v>5</v>
      </c>
      <c r="BF9" s="170">
        <v>5</v>
      </c>
      <c r="BG9" s="170">
        <v>5</v>
      </c>
      <c r="BH9" s="170">
        <v>5</v>
      </c>
      <c r="BI9" s="170">
        <v>5</v>
      </c>
      <c r="BJ9" s="170">
        <v>5</v>
      </c>
      <c r="BK9" s="170">
        <v>5</v>
      </c>
      <c r="BL9" s="170">
        <v>5</v>
      </c>
      <c r="BM9" s="170">
        <v>5</v>
      </c>
      <c r="BN9" s="170">
        <v>5</v>
      </c>
      <c r="BO9" s="170">
        <v>5</v>
      </c>
      <c r="BP9" s="170">
        <v>5</v>
      </c>
      <c r="BQ9" s="170">
        <v>3</v>
      </c>
      <c r="BR9" s="170">
        <v>3</v>
      </c>
      <c r="BS9" s="175">
        <v>3</v>
      </c>
      <c r="BT9" s="35">
        <v>1</v>
      </c>
      <c r="BU9" s="170">
        <v>5</v>
      </c>
      <c r="BV9" s="170">
        <v>3</v>
      </c>
      <c r="BW9" s="170">
        <v>3</v>
      </c>
      <c r="BX9" s="170">
        <v>3</v>
      </c>
      <c r="BY9" s="170">
        <v>5</v>
      </c>
      <c r="BZ9" s="170">
        <v>5</v>
      </c>
      <c r="CA9" s="170">
        <v>5</v>
      </c>
      <c r="CB9" s="170">
        <v>5</v>
      </c>
      <c r="CC9" s="170">
        <v>5</v>
      </c>
      <c r="CD9" s="170">
        <v>5</v>
      </c>
      <c r="CE9" s="170">
        <v>5</v>
      </c>
      <c r="CF9" s="170">
        <v>5</v>
      </c>
      <c r="CG9" s="170">
        <v>5</v>
      </c>
      <c r="CH9" s="170">
        <v>5</v>
      </c>
      <c r="CI9" s="242">
        <v>5</v>
      </c>
      <c r="CJ9" s="242">
        <v>5</v>
      </c>
      <c r="CK9" s="242">
        <v>5</v>
      </c>
      <c r="CL9" s="242">
        <v>5</v>
      </c>
      <c r="CM9" s="242">
        <v>5</v>
      </c>
      <c r="CN9" s="242">
        <v>5</v>
      </c>
      <c r="CO9" s="242">
        <v>5</v>
      </c>
      <c r="CP9" s="242">
        <v>5</v>
      </c>
      <c r="CQ9" s="242">
        <v>5</v>
      </c>
      <c r="CR9" s="242">
        <v>5</v>
      </c>
      <c r="CS9" s="258">
        <v>3</v>
      </c>
      <c r="CT9" s="258">
        <v>3</v>
      </c>
      <c r="CU9" s="259">
        <v>3</v>
      </c>
      <c r="CW9" s="209">
        <v>5</v>
      </c>
      <c r="DX9"/>
      <c r="DY9"/>
      <c r="DZ9"/>
    </row>
    <row r="10" spans="1:130">
      <c r="A10" s="19" t="s">
        <v>192</v>
      </c>
      <c r="B10" s="181">
        <f>B8/(B9+1)</f>
        <v>5</v>
      </c>
      <c r="C10" s="33">
        <f>C8/(C9+1)</f>
        <v>5</v>
      </c>
      <c r="D10" s="170">
        <f>D8/(D9+1)</f>
        <v>5</v>
      </c>
      <c r="E10" s="170">
        <f>E8/(E9+1)</f>
        <v>5</v>
      </c>
      <c r="F10" s="175"/>
      <c r="P10" s="33">
        <f>P8/(P9+1)</f>
        <v>5</v>
      </c>
      <c r="Q10" s="170">
        <f>Q8/(Q9+1)</f>
        <v>5</v>
      </c>
      <c r="R10" s="175"/>
      <c r="AO10" s="33"/>
      <c r="AP10" s="170">
        <f>AP8/(AP9+1)</f>
        <v>5</v>
      </c>
      <c r="AQ10" s="170">
        <f>AQ8/(AQ9+1)</f>
        <v>5</v>
      </c>
      <c r="AR10" s="170">
        <f>AR8/(AR9+1)</f>
        <v>5</v>
      </c>
      <c r="AS10" s="170">
        <f>AS8/(AS9+1)</f>
        <v>5</v>
      </c>
      <c r="AT10" s="170">
        <f>AT8/(AT9+1)</f>
        <v>5.1457499999999996</v>
      </c>
      <c r="AU10" s="170">
        <f t="shared" ref="AU10:BS10" si="4">AU8/(AU9+1)</f>
        <v>5.1457499999999996</v>
      </c>
      <c r="AV10" s="170">
        <f t="shared" si="4"/>
        <v>5.1457499999999996</v>
      </c>
      <c r="AW10" s="170">
        <f t="shared" si="4"/>
        <v>5.041666666666667</v>
      </c>
      <c r="AX10" s="170">
        <f t="shared" si="4"/>
        <v>5.041666666666667</v>
      </c>
      <c r="AY10" s="170">
        <f t="shared" si="4"/>
        <v>5.041666666666667</v>
      </c>
      <c r="AZ10" s="170">
        <f t="shared" si="4"/>
        <v>5.041666666666667</v>
      </c>
      <c r="BA10" s="170">
        <f t="shared" si="4"/>
        <v>5.041666666666667</v>
      </c>
      <c r="BB10" s="170">
        <f t="shared" si="4"/>
        <v>5</v>
      </c>
      <c r="BC10" s="170">
        <f t="shared" si="4"/>
        <v>5</v>
      </c>
      <c r="BD10" s="170">
        <f t="shared" si="4"/>
        <v>5</v>
      </c>
      <c r="BE10" s="170">
        <f t="shared" si="4"/>
        <v>5</v>
      </c>
      <c r="BF10" s="170">
        <f t="shared" si="4"/>
        <v>5</v>
      </c>
      <c r="BG10" s="170">
        <f t="shared" si="4"/>
        <v>5</v>
      </c>
      <c r="BH10" s="170">
        <f t="shared" si="4"/>
        <v>5</v>
      </c>
      <c r="BI10" s="170">
        <f t="shared" si="4"/>
        <v>5</v>
      </c>
      <c r="BJ10" s="170">
        <f t="shared" si="4"/>
        <v>5</v>
      </c>
      <c r="BK10" s="170">
        <f t="shared" si="4"/>
        <v>5</v>
      </c>
      <c r="BL10" s="170">
        <f t="shared" si="4"/>
        <v>5.041666666666667</v>
      </c>
      <c r="BM10" s="170">
        <f t="shared" si="4"/>
        <v>5.041666666666667</v>
      </c>
      <c r="BN10" s="170">
        <f t="shared" si="4"/>
        <v>5.041666666666667</v>
      </c>
      <c r="BO10" s="170">
        <f>BO8/(BO9+1)</f>
        <v>5.041666666666667</v>
      </c>
      <c r="BP10" s="170">
        <f t="shared" si="4"/>
        <v>5.041666666666667</v>
      </c>
      <c r="BQ10" s="170">
        <f t="shared" si="4"/>
        <v>5.1457499999999996</v>
      </c>
      <c r="BR10" s="170">
        <f t="shared" si="4"/>
        <v>5.1457499999999996</v>
      </c>
      <c r="BS10" s="175">
        <f t="shared" si="4"/>
        <v>5.1457499999999996</v>
      </c>
      <c r="BT10" s="33"/>
      <c r="BU10" s="170">
        <f>BU8/(BU9+1)</f>
        <v>5</v>
      </c>
      <c r="BV10" s="170">
        <f t="shared" ref="BV10:CH10" si="5">BV8/(BV9+1)</f>
        <v>5.1457499999999996</v>
      </c>
      <c r="BW10" s="170">
        <f t="shared" si="5"/>
        <v>5.1457499999999996</v>
      </c>
      <c r="BX10" s="170">
        <f t="shared" si="5"/>
        <v>5.1457499999999996</v>
      </c>
      <c r="BY10" s="170">
        <f t="shared" si="5"/>
        <v>5.041666666666667</v>
      </c>
      <c r="BZ10" s="170">
        <f t="shared" si="5"/>
        <v>5.041666666666667</v>
      </c>
      <c r="CA10" s="170">
        <f t="shared" si="5"/>
        <v>5.041666666666667</v>
      </c>
      <c r="CB10" s="170">
        <f t="shared" si="5"/>
        <v>5.041666666666667</v>
      </c>
      <c r="CC10" s="170">
        <f t="shared" si="5"/>
        <v>5.041666666666667</v>
      </c>
      <c r="CD10" s="170">
        <f t="shared" si="5"/>
        <v>5</v>
      </c>
      <c r="CE10" s="170">
        <f t="shared" si="5"/>
        <v>5</v>
      </c>
      <c r="CF10" s="170">
        <f t="shared" si="5"/>
        <v>5</v>
      </c>
      <c r="CG10" s="170">
        <f t="shared" si="5"/>
        <v>5</v>
      </c>
      <c r="CH10" s="170">
        <f t="shared" si="5"/>
        <v>5</v>
      </c>
      <c r="CI10" s="242">
        <f t="shared" ref="CI10:CU10" si="6">CI8/(CI9+1)</f>
        <v>5</v>
      </c>
      <c r="CJ10" s="242">
        <f t="shared" si="6"/>
        <v>5</v>
      </c>
      <c r="CK10" s="242">
        <f t="shared" si="6"/>
        <v>5</v>
      </c>
      <c r="CL10" s="242">
        <f t="shared" si="6"/>
        <v>5</v>
      </c>
      <c r="CM10" s="242">
        <f t="shared" si="6"/>
        <v>5</v>
      </c>
      <c r="CN10" s="242">
        <f t="shared" si="6"/>
        <v>5.041666666666667</v>
      </c>
      <c r="CO10" s="242">
        <f t="shared" si="6"/>
        <v>5.041666666666667</v>
      </c>
      <c r="CP10" s="242">
        <f t="shared" si="6"/>
        <v>5.041666666666667</v>
      </c>
      <c r="CQ10" s="242">
        <f t="shared" si="6"/>
        <v>5.041666666666667</v>
      </c>
      <c r="CR10" s="242">
        <f t="shared" si="6"/>
        <v>5.041666666666667</v>
      </c>
      <c r="CS10" s="258">
        <f t="shared" si="6"/>
        <v>5.1457499999999996</v>
      </c>
      <c r="CT10" s="258">
        <f t="shared" si="6"/>
        <v>5.1457499999999996</v>
      </c>
      <c r="CU10" s="259">
        <f t="shared" si="6"/>
        <v>5.1457499999999996</v>
      </c>
      <c r="CW10" s="209">
        <f>CW8/(CW9+1)</f>
        <v>5</v>
      </c>
      <c r="DX10"/>
      <c r="DY10"/>
      <c r="DZ10"/>
    </row>
    <row r="11" spans="1:130">
      <c r="A11" s="19" t="s">
        <v>191</v>
      </c>
      <c r="B11" s="181">
        <f>B9+1</f>
        <v>6</v>
      </c>
      <c r="C11" s="33">
        <f>C9+1</f>
        <v>6</v>
      </c>
      <c r="D11" s="170">
        <f>D9+1</f>
        <v>6</v>
      </c>
      <c r="E11" s="170">
        <f>E9+1</f>
        <v>6</v>
      </c>
      <c r="F11" s="175">
        <f>F9+1</f>
        <v>2</v>
      </c>
      <c r="P11" s="33">
        <f>P9+1</f>
        <v>6</v>
      </c>
      <c r="Q11" s="170">
        <f>Q9+1</f>
        <v>6</v>
      </c>
      <c r="R11" s="175">
        <f>R9+1</f>
        <v>2</v>
      </c>
      <c r="AO11" s="33">
        <f>AO9+1</f>
        <v>2</v>
      </c>
      <c r="AP11" s="170">
        <f>AP9+1</f>
        <v>6</v>
      </c>
      <c r="AQ11" s="170">
        <f>AQ9+1</f>
        <v>6</v>
      </c>
      <c r="AR11" s="170">
        <f>AR9+1</f>
        <v>6</v>
      </c>
      <c r="AS11" s="170">
        <f>AS9+1</f>
        <v>6</v>
      </c>
      <c r="AT11" s="170">
        <f t="shared" ref="AT11:BS11" si="7">AT9+1</f>
        <v>4</v>
      </c>
      <c r="AU11" s="170">
        <f t="shared" si="7"/>
        <v>4</v>
      </c>
      <c r="AV11" s="170">
        <f t="shared" si="7"/>
        <v>4</v>
      </c>
      <c r="AW11" s="170">
        <f t="shared" si="7"/>
        <v>6</v>
      </c>
      <c r="AX11" s="170">
        <f t="shared" si="7"/>
        <v>6</v>
      </c>
      <c r="AY11" s="170">
        <f t="shared" si="7"/>
        <v>6</v>
      </c>
      <c r="AZ11" s="170">
        <f t="shared" si="7"/>
        <v>6</v>
      </c>
      <c r="BA11" s="170">
        <f t="shared" si="7"/>
        <v>6</v>
      </c>
      <c r="BB11" s="170">
        <f t="shared" si="7"/>
        <v>6</v>
      </c>
      <c r="BC11" s="170">
        <f t="shared" si="7"/>
        <v>6</v>
      </c>
      <c r="BD11" s="170">
        <f t="shared" si="7"/>
        <v>6</v>
      </c>
      <c r="BE11" s="170">
        <f t="shared" si="7"/>
        <v>6</v>
      </c>
      <c r="BF11" s="170">
        <f t="shared" si="7"/>
        <v>6</v>
      </c>
      <c r="BG11" s="170">
        <f t="shared" si="7"/>
        <v>6</v>
      </c>
      <c r="BH11" s="170">
        <f t="shared" si="7"/>
        <v>6</v>
      </c>
      <c r="BI11" s="170">
        <f t="shared" si="7"/>
        <v>6</v>
      </c>
      <c r="BJ11" s="170">
        <f t="shared" si="7"/>
        <v>6</v>
      </c>
      <c r="BK11" s="170">
        <f t="shared" si="7"/>
        <v>6</v>
      </c>
      <c r="BL11" s="170">
        <f t="shared" si="7"/>
        <v>6</v>
      </c>
      <c r="BM11" s="170">
        <f t="shared" si="7"/>
        <v>6</v>
      </c>
      <c r="BN11" s="170">
        <f t="shared" si="7"/>
        <v>6</v>
      </c>
      <c r="BO11" s="170">
        <f t="shared" si="7"/>
        <v>6</v>
      </c>
      <c r="BP11" s="170">
        <f t="shared" si="7"/>
        <v>6</v>
      </c>
      <c r="BQ11" s="170">
        <f t="shared" si="7"/>
        <v>4</v>
      </c>
      <c r="BR11" s="170">
        <f t="shared" si="7"/>
        <v>4</v>
      </c>
      <c r="BS11" s="175">
        <f t="shared" si="7"/>
        <v>4</v>
      </c>
      <c r="BT11" s="33">
        <f>BT9+1</f>
        <v>2</v>
      </c>
      <c r="BU11" s="170">
        <f>BU9+1</f>
        <v>6</v>
      </c>
      <c r="BV11" s="170">
        <f t="shared" ref="BV11:CH11" si="8">BV9+1</f>
        <v>4</v>
      </c>
      <c r="BW11" s="170">
        <f t="shared" si="8"/>
        <v>4</v>
      </c>
      <c r="BX11" s="170">
        <f t="shared" si="8"/>
        <v>4</v>
      </c>
      <c r="BY11" s="170">
        <f t="shared" si="8"/>
        <v>6</v>
      </c>
      <c r="BZ11" s="170">
        <f t="shared" si="8"/>
        <v>6</v>
      </c>
      <c r="CA11" s="170">
        <f t="shared" si="8"/>
        <v>6</v>
      </c>
      <c r="CB11" s="170">
        <f t="shared" si="8"/>
        <v>6</v>
      </c>
      <c r="CC11" s="170">
        <f t="shared" si="8"/>
        <v>6</v>
      </c>
      <c r="CD11" s="170">
        <f t="shared" si="8"/>
        <v>6</v>
      </c>
      <c r="CE11" s="170">
        <f t="shared" si="8"/>
        <v>6</v>
      </c>
      <c r="CF11" s="170">
        <f t="shared" si="8"/>
        <v>6</v>
      </c>
      <c r="CG11" s="170">
        <f t="shared" si="8"/>
        <v>6</v>
      </c>
      <c r="CH11" s="170">
        <f t="shared" si="8"/>
        <v>6</v>
      </c>
      <c r="CI11" s="242">
        <f t="shared" ref="CI11:CU11" si="9">CI9+1</f>
        <v>6</v>
      </c>
      <c r="CJ11" s="242">
        <f t="shared" si="9"/>
        <v>6</v>
      </c>
      <c r="CK11" s="242">
        <f t="shared" si="9"/>
        <v>6</v>
      </c>
      <c r="CL11" s="242">
        <f t="shared" si="9"/>
        <v>6</v>
      </c>
      <c r="CM11" s="242">
        <f t="shared" si="9"/>
        <v>6</v>
      </c>
      <c r="CN11" s="242">
        <f t="shared" si="9"/>
        <v>6</v>
      </c>
      <c r="CO11" s="242">
        <f t="shared" si="9"/>
        <v>6</v>
      </c>
      <c r="CP11" s="242">
        <f t="shared" si="9"/>
        <v>6</v>
      </c>
      <c r="CQ11" s="242">
        <f t="shared" si="9"/>
        <v>6</v>
      </c>
      <c r="CR11" s="242">
        <f t="shared" si="9"/>
        <v>6</v>
      </c>
      <c r="CS11" s="258">
        <f t="shared" si="9"/>
        <v>4</v>
      </c>
      <c r="CT11" s="258">
        <f t="shared" si="9"/>
        <v>4</v>
      </c>
      <c r="CU11" s="259">
        <f t="shared" si="9"/>
        <v>4</v>
      </c>
      <c r="CW11" s="209">
        <f>CW9+1</f>
        <v>6</v>
      </c>
      <c r="DX11"/>
      <c r="DY11"/>
      <c r="DZ11"/>
    </row>
    <row r="12" spans="1:130">
      <c r="A12" s="4" t="s">
        <v>257</v>
      </c>
      <c r="B12" s="181">
        <v>62</v>
      </c>
      <c r="C12" s="33">
        <v>62</v>
      </c>
      <c r="D12" s="170">
        <v>62</v>
      </c>
      <c r="E12" s="170">
        <v>62</v>
      </c>
      <c r="F12" s="175">
        <v>65</v>
      </c>
      <c r="P12" s="33">
        <v>62</v>
      </c>
      <c r="Q12" s="170">
        <v>62</v>
      </c>
      <c r="R12" s="175">
        <v>65</v>
      </c>
      <c r="AO12" s="33">
        <v>65</v>
      </c>
      <c r="AP12" s="170">
        <v>62</v>
      </c>
      <c r="AQ12" s="170">
        <v>62</v>
      </c>
      <c r="AR12" s="170">
        <v>62</v>
      </c>
      <c r="AS12" s="170">
        <v>62</v>
      </c>
      <c r="AT12" s="170">
        <v>26</v>
      </c>
      <c r="AU12" s="170">
        <v>26</v>
      </c>
      <c r="AV12" s="170">
        <v>26</v>
      </c>
      <c r="AW12" s="170">
        <v>50</v>
      </c>
      <c r="AX12" s="170">
        <v>50</v>
      </c>
      <c r="AY12" s="170">
        <v>50</v>
      </c>
      <c r="AZ12" s="170">
        <v>50</v>
      </c>
      <c r="BA12" s="170">
        <v>50</v>
      </c>
      <c r="BB12" s="170">
        <v>55</v>
      </c>
      <c r="BC12" s="170">
        <v>55</v>
      </c>
      <c r="BD12" s="170">
        <v>55</v>
      </c>
      <c r="BE12" s="170">
        <v>55</v>
      </c>
      <c r="BF12" s="170">
        <v>55</v>
      </c>
      <c r="BG12" s="170">
        <v>55</v>
      </c>
      <c r="BH12" s="170">
        <v>55</v>
      </c>
      <c r="BI12" s="170">
        <v>55</v>
      </c>
      <c r="BJ12" s="170">
        <v>55</v>
      </c>
      <c r="BK12" s="170">
        <v>55</v>
      </c>
      <c r="BL12" s="170">
        <v>50</v>
      </c>
      <c r="BM12" s="170">
        <v>50</v>
      </c>
      <c r="BN12" s="170">
        <v>50</v>
      </c>
      <c r="BO12" s="170">
        <v>50</v>
      </c>
      <c r="BP12" s="170">
        <v>50</v>
      </c>
      <c r="BQ12" s="170">
        <v>26</v>
      </c>
      <c r="BR12" s="170">
        <v>26</v>
      </c>
      <c r="BS12" s="175">
        <v>26</v>
      </c>
      <c r="BT12" s="33">
        <v>12</v>
      </c>
      <c r="BU12" s="170">
        <v>62</v>
      </c>
      <c r="BV12" s="170">
        <v>55</v>
      </c>
      <c r="BW12" s="170">
        <v>55</v>
      </c>
      <c r="BX12" s="170">
        <v>55</v>
      </c>
      <c r="BY12" s="170">
        <v>131</v>
      </c>
      <c r="BZ12" s="170">
        <v>131</v>
      </c>
      <c r="CA12" s="170">
        <v>131</v>
      </c>
      <c r="CB12" s="170">
        <v>131</v>
      </c>
      <c r="CC12" s="170">
        <v>131</v>
      </c>
      <c r="CD12" s="170">
        <v>146</v>
      </c>
      <c r="CE12" s="170">
        <v>146</v>
      </c>
      <c r="CF12" s="170">
        <v>146</v>
      </c>
      <c r="CG12" s="170">
        <v>146</v>
      </c>
      <c r="CH12" s="170">
        <v>146</v>
      </c>
      <c r="CI12" s="242">
        <v>146</v>
      </c>
      <c r="CJ12" s="242">
        <v>146</v>
      </c>
      <c r="CK12" s="242">
        <v>146</v>
      </c>
      <c r="CL12" s="242">
        <v>146</v>
      </c>
      <c r="CM12" s="242">
        <v>146</v>
      </c>
      <c r="CN12" s="242">
        <v>131</v>
      </c>
      <c r="CO12" s="242">
        <v>131</v>
      </c>
      <c r="CP12" s="242">
        <v>131</v>
      </c>
      <c r="CQ12" s="242">
        <v>131</v>
      </c>
      <c r="CR12" s="242">
        <v>131</v>
      </c>
      <c r="CS12" s="258">
        <v>55</v>
      </c>
      <c r="CT12" s="258">
        <v>55</v>
      </c>
      <c r="CU12" s="259">
        <v>55</v>
      </c>
      <c r="CW12" s="209">
        <v>103</v>
      </c>
      <c r="DX12"/>
      <c r="DY12"/>
      <c r="DZ12"/>
    </row>
    <row r="13" spans="1:130" s="23" customFormat="1">
      <c r="A13" s="19" t="s">
        <v>659</v>
      </c>
      <c r="B13" s="181">
        <v>15</v>
      </c>
      <c r="C13" s="33">
        <v>15</v>
      </c>
      <c r="D13" s="170">
        <v>15</v>
      </c>
      <c r="E13" s="170">
        <v>15</v>
      </c>
      <c r="F13" s="175">
        <v>15</v>
      </c>
      <c r="G13" s="181"/>
      <c r="H13" s="181"/>
      <c r="I13" s="181"/>
      <c r="J13" s="181"/>
      <c r="K13" s="181"/>
      <c r="L13" s="181"/>
      <c r="M13" s="181"/>
      <c r="N13" s="181"/>
      <c r="O13" s="181"/>
      <c r="P13" s="33">
        <v>15</v>
      </c>
      <c r="Q13" s="170">
        <v>15</v>
      </c>
      <c r="R13" s="175">
        <v>15</v>
      </c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33">
        <v>15</v>
      </c>
      <c r="AP13" s="170">
        <v>22</v>
      </c>
      <c r="AQ13" s="170">
        <v>22</v>
      </c>
      <c r="AR13" s="170">
        <v>22</v>
      </c>
      <c r="AS13" s="170">
        <v>22</v>
      </c>
      <c r="AT13" s="170">
        <v>22</v>
      </c>
      <c r="AU13" s="170">
        <v>22</v>
      </c>
      <c r="AV13" s="170">
        <v>22</v>
      </c>
      <c r="AW13" s="170">
        <v>22</v>
      </c>
      <c r="AX13" s="170">
        <v>22</v>
      </c>
      <c r="AY13" s="170">
        <v>22</v>
      </c>
      <c r="AZ13" s="170">
        <v>22</v>
      </c>
      <c r="BA13" s="170">
        <v>22</v>
      </c>
      <c r="BB13" s="170">
        <v>22</v>
      </c>
      <c r="BC13" s="242">
        <v>22</v>
      </c>
      <c r="BD13" s="242">
        <v>22</v>
      </c>
      <c r="BE13" s="242">
        <v>22</v>
      </c>
      <c r="BF13" s="242">
        <v>22</v>
      </c>
      <c r="BG13" s="170">
        <v>22</v>
      </c>
      <c r="BH13" s="170">
        <v>22</v>
      </c>
      <c r="BI13" s="170">
        <v>22</v>
      </c>
      <c r="BJ13" s="170">
        <v>22</v>
      </c>
      <c r="BK13" s="170">
        <v>22</v>
      </c>
      <c r="BL13" s="170">
        <v>22</v>
      </c>
      <c r="BM13" s="170">
        <v>22</v>
      </c>
      <c r="BN13" s="170">
        <v>22</v>
      </c>
      <c r="BO13" s="170">
        <v>22</v>
      </c>
      <c r="BP13" s="170">
        <v>22</v>
      </c>
      <c r="BQ13" s="170">
        <v>22</v>
      </c>
      <c r="BR13" s="170">
        <v>22</v>
      </c>
      <c r="BS13" s="175">
        <v>22</v>
      </c>
      <c r="BT13" s="33">
        <v>15</v>
      </c>
      <c r="BU13" s="170">
        <v>15</v>
      </c>
      <c r="BV13" s="170">
        <v>15</v>
      </c>
      <c r="BW13" s="170">
        <v>15</v>
      </c>
      <c r="BX13" s="170">
        <v>15</v>
      </c>
      <c r="BY13" s="170">
        <v>15</v>
      </c>
      <c r="BZ13" s="170">
        <v>15</v>
      </c>
      <c r="CA13" s="170">
        <v>15</v>
      </c>
      <c r="CB13" s="170">
        <v>15</v>
      </c>
      <c r="CC13" s="170">
        <v>15</v>
      </c>
      <c r="CD13" s="170">
        <v>15</v>
      </c>
      <c r="CE13" s="170">
        <v>15</v>
      </c>
      <c r="CF13" s="170">
        <v>15</v>
      </c>
      <c r="CG13" s="170">
        <v>15</v>
      </c>
      <c r="CH13" s="170">
        <v>15</v>
      </c>
      <c r="CI13" s="242">
        <v>15</v>
      </c>
      <c r="CJ13" s="242">
        <v>15</v>
      </c>
      <c r="CK13" s="242">
        <v>15</v>
      </c>
      <c r="CL13" s="242">
        <v>15</v>
      </c>
      <c r="CM13" s="242">
        <v>15</v>
      </c>
      <c r="CN13" s="242">
        <v>15</v>
      </c>
      <c r="CO13" s="242">
        <v>15</v>
      </c>
      <c r="CP13" s="242">
        <v>15</v>
      </c>
      <c r="CQ13" s="242">
        <v>15</v>
      </c>
      <c r="CR13" s="242">
        <v>15</v>
      </c>
      <c r="CS13" s="258">
        <v>15</v>
      </c>
      <c r="CT13" s="258">
        <v>15</v>
      </c>
      <c r="CU13" s="259">
        <v>15</v>
      </c>
      <c r="CV13" s="181"/>
      <c r="CW13" s="209">
        <v>15</v>
      </c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</row>
    <row r="14" spans="1:130" s="23" customFormat="1">
      <c r="A14" s="19" t="s">
        <v>658</v>
      </c>
      <c r="B14" s="181">
        <f>B13*B8</f>
        <v>450</v>
      </c>
      <c r="C14" s="33">
        <f>C13*C8</f>
        <v>450</v>
      </c>
      <c r="D14" s="170">
        <f>D13*D8</f>
        <v>450</v>
      </c>
      <c r="E14" s="170">
        <f>E13*E8</f>
        <v>450</v>
      </c>
      <c r="F14" s="175">
        <f>F13*F8</f>
        <v>375</v>
      </c>
      <c r="G14" s="181"/>
      <c r="H14" s="181"/>
      <c r="I14" s="181"/>
      <c r="J14" s="181"/>
      <c r="K14" s="181"/>
      <c r="L14" s="181"/>
      <c r="M14" s="181"/>
      <c r="N14" s="181"/>
      <c r="O14" s="181"/>
      <c r="P14" s="33">
        <f>P13*P8</f>
        <v>450</v>
      </c>
      <c r="Q14" s="170">
        <f>Q13*Q8</f>
        <v>450</v>
      </c>
      <c r="R14" s="175">
        <f>R13*R8</f>
        <v>375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33">
        <f t="shared" ref="AO14:AT14" si="10">AO13*AO8</f>
        <v>375</v>
      </c>
      <c r="AP14" s="170">
        <f t="shared" si="10"/>
        <v>660</v>
      </c>
      <c r="AQ14" s="170">
        <f t="shared" si="10"/>
        <v>660</v>
      </c>
      <c r="AR14" s="170">
        <f t="shared" si="10"/>
        <v>660</v>
      </c>
      <c r="AS14" s="170">
        <f t="shared" si="10"/>
        <v>660</v>
      </c>
      <c r="AT14" s="170">
        <f t="shared" si="10"/>
        <v>452.82599999999996</v>
      </c>
      <c r="AU14" s="170">
        <f t="shared" ref="AU14:BS14" si="11">AU13*AU8</f>
        <v>452.82599999999996</v>
      </c>
      <c r="AV14" s="170">
        <f t="shared" si="11"/>
        <v>452.82599999999996</v>
      </c>
      <c r="AW14" s="170">
        <f t="shared" si="11"/>
        <v>665.5</v>
      </c>
      <c r="AX14" s="170">
        <f t="shared" si="11"/>
        <v>665.5</v>
      </c>
      <c r="AY14" s="170">
        <f t="shared" si="11"/>
        <v>665.5</v>
      </c>
      <c r="AZ14" s="170">
        <f t="shared" si="11"/>
        <v>665.5</v>
      </c>
      <c r="BA14" s="170">
        <f t="shared" si="11"/>
        <v>665.5</v>
      </c>
      <c r="BB14" s="170">
        <f t="shared" si="11"/>
        <v>660</v>
      </c>
      <c r="BC14" s="170">
        <f t="shared" si="11"/>
        <v>660</v>
      </c>
      <c r="BD14" s="170">
        <f t="shared" si="11"/>
        <v>660</v>
      </c>
      <c r="BE14" s="170">
        <f t="shared" si="11"/>
        <v>660</v>
      </c>
      <c r="BF14" s="170">
        <f t="shared" si="11"/>
        <v>660</v>
      </c>
      <c r="BG14" s="170">
        <f t="shared" si="11"/>
        <v>660</v>
      </c>
      <c r="BH14" s="170">
        <f t="shared" si="11"/>
        <v>660</v>
      </c>
      <c r="BI14" s="170">
        <f t="shared" si="11"/>
        <v>660</v>
      </c>
      <c r="BJ14" s="170">
        <f t="shared" si="11"/>
        <v>660</v>
      </c>
      <c r="BK14" s="170">
        <f t="shared" si="11"/>
        <v>660</v>
      </c>
      <c r="BL14" s="170">
        <f t="shared" si="11"/>
        <v>665.5</v>
      </c>
      <c r="BM14" s="170">
        <f t="shared" si="11"/>
        <v>665.5</v>
      </c>
      <c r="BN14" s="170">
        <f t="shared" si="11"/>
        <v>665.5</v>
      </c>
      <c r="BO14" s="170">
        <f t="shared" si="11"/>
        <v>665.5</v>
      </c>
      <c r="BP14" s="170">
        <f t="shared" si="11"/>
        <v>665.5</v>
      </c>
      <c r="BQ14" s="170">
        <f t="shared" si="11"/>
        <v>452.82599999999996</v>
      </c>
      <c r="BR14" s="170">
        <f t="shared" si="11"/>
        <v>452.82599999999996</v>
      </c>
      <c r="BS14" s="175">
        <f t="shared" si="11"/>
        <v>452.82599999999996</v>
      </c>
      <c r="BT14" s="33">
        <f>BT13*BT8</f>
        <v>375</v>
      </c>
      <c r="BU14" s="170">
        <f>BU13*BU8</f>
        <v>450</v>
      </c>
      <c r="BV14" s="170">
        <f t="shared" ref="BV14:CH14" si="12">BV13*BV8</f>
        <v>308.745</v>
      </c>
      <c r="BW14" s="170">
        <f t="shared" si="12"/>
        <v>308.745</v>
      </c>
      <c r="BX14" s="170">
        <f t="shared" si="12"/>
        <v>308.745</v>
      </c>
      <c r="BY14" s="170">
        <f t="shared" si="12"/>
        <v>453.75</v>
      </c>
      <c r="BZ14" s="170">
        <f t="shared" si="12"/>
        <v>453.75</v>
      </c>
      <c r="CA14" s="170">
        <f t="shared" si="12"/>
        <v>453.75</v>
      </c>
      <c r="CB14" s="170">
        <f t="shared" si="12"/>
        <v>453.75</v>
      </c>
      <c r="CC14" s="170">
        <f t="shared" si="12"/>
        <v>453.75</v>
      </c>
      <c r="CD14" s="170">
        <f t="shared" si="12"/>
        <v>450</v>
      </c>
      <c r="CE14" s="170">
        <f t="shared" si="12"/>
        <v>450</v>
      </c>
      <c r="CF14" s="170">
        <f t="shared" si="12"/>
        <v>450</v>
      </c>
      <c r="CG14" s="170">
        <f t="shared" si="12"/>
        <v>450</v>
      </c>
      <c r="CH14" s="170">
        <f t="shared" si="12"/>
        <v>450</v>
      </c>
      <c r="CI14" s="242">
        <f t="shared" ref="CI14:CU14" si="13">CI13*CI8</f>
        <v>450</v>
      </c>
      <c r="CJ14" s="242">
        <f t="shared" si="13"/>
        <v>450</v>
      </c>
      <c r="CK14" s="242">
        <f t="shared" si="13"/>
        <v>450</v>
      </c>
      <c r="CL14" s="242">
        <f t="shared" si="13"/>
        <v>450</v>
      </c>
      <c r="CM14" s="242">
        <f t="shared" si="13"/>
        <v>450</v>
      </c>
      <c r="CN14" s="242">
        <f t="shared" si="13"/>
        <v>453.75</v>
      </c>
      <c r="CO14" s="242">
        <f t="shared" si="13"/>
        <v>453.75</v>
      </c>
      <c r="CP14" s="242">
        <f t="shared" si="13"/>
        <v>453.75</v>
      </c>
      <c r="CQ14" s="242">
        <f t="shared" si="13"/>
        <v>453.75</v>
      </c>
      <c r="CR14" s="242">
        <f t="shared" si="13"/>
        <v>453.75</v>
      </c>
      <c r="CS14" s="258">
        <f t="shared" si="13"/>
        <v>308.745</v>
      </c>
      <c r="CT14" s="258">
        <f t="shared" si="13"/>
        <v>308.745</v>
      </c>
      <c r="CU14" s="259">
        <f t="shared" si="13"/>
        <v>308.745</v>
      </c>
      <c r="CV14" s="181"/>
      <c r="CW14" s="209">
        <f>CW13*CW8</f>
        <v>450</v>
      </c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</row>
    <row r="15" spans="1:130" s="23" customFormat="1">
      <c r="A15" s="19" t="s">
        <v>660</v>
      </c>
      <c r="B15" s="181">
        <v>7</v>
      </c>
      <c r="C15" s="33">
        <v>7</v>
      </c>
      <c r="D15" s="170">
        <v>7</v>
      </c>
      <c r="E15" s="170">
        <v>7</v>
      </c>
      <c r="F15" s="175">
        <v>7</v>
      </c>
      <c r="G15" s="181"/>
      <c r="H15" s="181"/>
      <c r="I15" s="181"/>
      <c r="J15" s="181"/>
      <c r="K15" s="181"/>
      <c r="L15" s="181"/>
      <c r="M15" s="181"/>
      <c r="N15" s="181"/>
      <c r="O15" s="181"/>
      <c r="P15" s="33">
        <v>7</v>
      </c>
      <c r="Q15" s="170">
        <v>7</v>
      </c>
      <c r="R15" s="175">
        <v>7</v>
      </c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33">
        <v>7</v>
      </c>
      <c r="AP15" s="170">
        <v>7</v>
      </c>
      <c r="AQ15" s="170">
        <v>7</v>
      </c>
      <c r="AR15" s="170">
        <v>7</v>
      </c>
      <c r="AS15" s="170">
        <v>7</v>
      </c>
      <c r="AT15" s="170">
        <v>7</v>
      </c>
      <c r="AU15" s="170">
        <v>7</v>
      </c>
      <c r="AV15" s="170">
        <v>7</v>
      </c>
      <c r="AW15" s="170">
        <v>7</v>
      </c>
      <c r="AX15" s="170">
        <v>7</v>
      </c>
      <c r="AY15" s="170">
        <v>7</v>
      </c>
      <c r="AZ15" s="170">
        <v>7</v>
      </c>
      <c r="BA15" s="170">
        <v>7</v>
      </c>
      <c r="BB15" s="170">
        <v>7</v>
      </c>
      <c r="BC15" s="170">
        <v>7</v>
      </c>
      <c r="BD15" s="170">
        <v>7</v>
      </c>
      <c r="BE15" s="170">
        <v>7</v>
      </c>
      <c r="BF15" s="170">
        <v>7</v>
      </c>
      <c r="BG15" s="170">
        <v>7</v>
      </c>
      <c r="BH15" s="170">
        <v>7</v>
      </c>
      <c r="BI15" s="170">
        <v>7</v>
      </c>
      <c r="BJ15" s="170">
        <v>7</v>
      </c>
      <c r="BK15" s="170">
        <v>7</v>
      </c>
      <c r="BL15" s="170">
        <v>7</v>
      </c>
      <c r="BM15" s="170">
        <v>7</v>
      </c>
      <c r="BN15" s="170">
        <v>7</v>
      </c>
      <c r="BO15" s="170">
        <v>7</v>
      </c>
      <c r="BP15" s="170">
        <v>7</v>
      </c>
      <c r="BQ15" s="170">
        <v>7</v>
      </c>
      <c r="BR15" s="170">
        <v>7</v>
      </c>
      <c r="BS15" s="175">
        <v>7</v>
      </c>
      <c r="BT15" s="33">
        <v>7</v>
      </c>
      <c r="BU15" s="170">
        <v>7</v>
      </c>
      <c r="BV15" s="170">
        <v>8</v>
      </c>
      <c r="BW15" s="170">
        <v>9</v>
      </c>
      <c r="BX15" s="170">
        <v>10</v>
      </c>
      <c r="BY15" s="170">
        <v>11</v>
      </c>
      <c r="BZ15" s="170">
        <v>12</v>
      </c>
      <c r="CA15" s="170">
        <v>13</v>
      </c>
      <c r="CB15" s="170">
        <v>14</v>
      </c>
      <c r="CC15" s="170">
        <v>15</v>
      </c>
      <c r="CD15" s="170">
        <v>16</v>
      </c>
      <c r="CE15" s="170">
        <v>17</v>
      </c>
      <c r="CF15" s="170">
        <v>18</v>
      </c>
      <c r="CG15" s="170">
        <v>19</v>
      </c>
      <c r="CH15" s="170">
        <v>20</v>
      </c>
      <c r="CI15" s="242">
        <v>16</v>
      </c>
      <c r="CJ15" s="242">
        <v>17</v>
      </c>
      <c r="CK15" s="242">
        <v>18</v>
      </c>
      <c r="CL15" s="242">
        <v>19</v>
      </c>
      <c r="CM15" s="242">
        <v>20</v>
      </c>
      <c r="CN15" s="242">
        <v>11</v>
      </c>
      <c r="CO15" s="242">
        <v>12</v>
      </c>
      <c r="CP15" s="242">
        <v>13</v>
      </c>
      <c r="CQ15" s="242">
        <v>14</v>
      </c>
      <c r="CR15" s="242">
        <v>15</v>
      </c>
      <c r="CS15" s="258">
        <v>8</v>
      </c>
      <c r="CT15" s="258">
        <v>9</v>
      </c>
      <c r="CU15" s="259">
        <v>10</v>
      </c>
      <c r="CV15" s="181"/>
      <c r="CW15" s="209">
        <v>7</v>
      </c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</row>
    <row r="16" spans="1:130" s="23" customFormat="1">
      <c r="A16" s="19" t="s">
        <v>662</v>
      </c>
      <c r="B16" s="181">
        <f>B15*B14</f>
        <v>3150</v>
      </c>
      <c r="C16" s="33">
        <f>C15*C14</f>
        <v>3150</v>
      </c>
      <c r="D16" s="170">
        <f>D15*D14</f>
        <v>3150</v>
      </c>
      <c r="E16" s="170">
        <f>E15*E14</f>
        <v>3150</v>
      </c>
      <c r="F16" s="175">
        <f>F15*F14</f>
        <v>2625</v>
      </c>
      <c r="G16" s="181"/>
      <c r="H16" s="181"/>
      <c r="I16" s="181"/>
      <c r="J16" s="181"/>
      <c r="K16" s="181"/>
      <c r="L16" s="181"/>
      <c r="M16" s="181"/>
      <c r="N16" s="181"/>
      <c r="O16" s="181"/>
      <c r="P16" s="33">
        <f>P15*P14</f>
        <v>3150</v>
      </c>
      <c r="Q16" s="170">
        <f>Q15*Q14</f>
        <v>3150</v>
      </c>
      <c r="R16" s="175">
        <f>R15*R14</f>
        <v>2625</v>
      </c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33">
        <f>AO15*AO14</f>
        <v>2625</v>
      </c>
      <c r="AP16" s="170">
        <f>AP15*AP14</f>
        <v>4620</v>
      </c>
      <c r="AQ16" s="170">
        <f>AQ15*AQ14</f>
        <v>4620</v>
      </c>
      <c r="AR16" s="170">
        <f>AR15*AR14</f>
        <v>4620</v>
      </c>
      <c r="AS16" s="170">
        <f>AS15*AS14</f>
        <v>4620</v>
      </c>
      <c r="AT16" s="170">
        <f t="shared" ref="AT16:BS16" si="14">AT15*AT14</f>
        <v>3169.7819999999997</v>
      </c>
      <c r="AU16" s="170">
        <f t="shared" si="14"/>
        <v>3169.7819999999997</v>
      </c>
      <c r="AV16" s="170">
        <f t="shared" si="14"/>
        <v>3169.7819999999997</v>
      </c>
      <c r="AW16" s="170">
        <f t="shared" si="14"/>
        <v>4658.5</v>
      </c>
      <c r="AX16" s="170">
        <f t="shared" si="14"/>
        <v>4658.5</v>
      </c>
      <c r="AY16" s="170">
        <f t="shared" si="14"/>
        <v>4658.5</v>
      </c>
      <c r="AZ16" s="170">
        <f t="shared" si="14"/>
        <v>4658.5</v>
      </c>
      <c r="BA16" s="170">
        <f t="shared" si="14"/>
        <v>4658.5</v>
      </c>
      <c r="BB16" s="170">
        <f t="shared" si="14"/>
        <v>4620</v>
      </c>
      <c r="BC16" s="170">
        <f t="shared" si="14"/>
        <v>4620</v>
      </c>
      <c r="BD16" s="170">
        <f t="shared" si="14"/>
        <v>4620</v>
      </c>
      <c r="BE16" s="170">
        <f t="shared" si="14"/>
        <v>4620</v>
      </c>
      <c r="BF16" s="170">
        <f t="shared" si="14"/>
        <v>4620</v>
      </c>
      <c r="BG16" s="170">
        <f t="shared" si="14"/>
        <v>4620</v>
      </c>
      <c r="BH16" s="170">
        <f t="shared" si="14"/>
        <v>4620</v>
      </c>
      <c r="BI16" s="170">
        <f t="shared" si="14"/>
        <v>4620</v>
      </c>
      <c r="BJ16" s="170">
        <f t="shared" si="14"/>
        <v>4620</v>
      </c>
      <c r="BK16" s="170">
        <f t="shared" si="14"/>
        <v>4620</v>
      </c>
      <c r="BL16" s="170">
        <f t="shared" si="14"/>
        <v>4658.5</v>
      </c>
      <c r="BM16" s="170">
        <f t="shared" si="14"/>
        <v>4658.5</v>
      </c>
      <c r="BN16" s="170">
        <f t="shared" si="14"/>
        <v>4658.5</v>
      </c>
      <c r="BO16" s="170">
        <f t="shared" si="14"/>
        <v>4658.5</v>
      </c>
      <c r="BP16" s="170">
        <f t="shared" si="14"/>
        <v>4658.5</v>
      </c>
      <c r="BQ16" s="170">
        <f t="shared" si="14"/>
        <v>3169.7819999999997</v>
      </c>
      <c r="BR16" s="170">
        <f t="shared" si="14"/>
        <v>3169.7819999999997</v>
      </c>
      <c r="BS16" s="175">
        <f t="shared" si="14"/>
        <v>3169.7819999999997</v>
      </c>
      <c r="BT16" s="33">
        <f>BT15*BT14</f>
        <v>2625</v>
      </c>
      <c r="BU16" s="170">
        <f>BU15*BU14</f>
        <v>3150</v>
      </c>
      <c r="BV16" s="170">
        <f t="shared" ref="BV16:CH16" si="15">BV15*BV14</f>
        <v>2469.96</v>
      </c>
      <c r="BW16" s="170">
        <f t="shared" si="15"/>
        <v>2778.7049999999999</v>
      </c>
      <c r="BX16" s="170">
        <f t="shared" si="15"/>
        <v>3087.45</v>
      </c>
      <c r="BY16" s="170">
        <f t="shared" si="15"/>
        <v>4991.25</v>
      </c>
      <c r="BZ16" s="170">
        <f t="shared" si="15"/>
        <v>5445</v>
      </c>
      <c r="CA16" s="170">
        <f t="shared" si="15"/>
        <v>5898.75</v>
      </c>
      <c r="CB16" s="170">
        <f t="shared" si="15"/>
        <v>6352.5</v>
      </c>
      <c r="CC16" s="170">
        <f t="shared" si="15"/>
        <v>6806.25</v>
      </c>
      <c r="CD16" s="170">
        <f t="shared" si="15"/>
        <v>7200</v>
      </c>
      <c r="CE16" s="170">
        <f t="shared" si="15"/>
        <v>7650</v>
      </c>
      <c r="CF16" s="170">
        <f t="shared" si="15"/>
        <v>8100</v>
      </c>
      <c r="CG16" s="170">
        <f t="shared" si="15"/>
        <v>8550</v>
      </c>
      <c r="CH16" s="170">
        <f t="shared" si="15"/>
        <v>9000</v>
      </c>
      <c r="CI16" s="242">
        <f t="shared" ref="CI16:CU16" si="16">CI15*CI14</f>
        <v>7200</v>
      </c>
      <c r="CJ16" s="242">
        <f t="shared" si="16"/>
        <v>7650</v>
      </c>
      <c r="CK16" s="242">
        <f t="shared" si="16"/>
        <v>8100</v>
      </c>
      <c r="CL16" s="242">
        <f t="shared" si="16"/>
        <v>8550</v>
      </c>
      <c r="CM16" s="242">
        <f t="shared" si="16"/>
        <v>9000</v>
      </c>
      <c r="CN16" s="242">
        <f t="shared" si="16"/>
        <v>4991.25</v>
      </c>
      <c r="CO16" s="242">
        <f t="shared" si="16"/>
        <v>5445</v>
      </c>
      <c r="CP16" s="242">
        <f t="shared" si="16"/>
        <v>5898.75</v>
      </c>
      <c r="CQ16" s="242">
        <f t="shared" si="16"/>
        <v>6352.5</v>
      </c>
      <c r="CR16" s="242">
        <f t="shared" si="16"/>
        <v>6806.25</v>
      </c>
      <c r="CS16" s="258">
        <f t="shared" si="16"/>
        <v>2469.96</v>
      </c>
      <c r="CT16" s="258">
        <f t="shared" si="16"/>
        <v>2778.7049999999999</v>
      </c>
      <c r="CU16" s="259">
        <f t="shared" si="16"/>
        <v>3087.45</v>
      </c>
      <c r="CV16" s="181"/>
      <c r="CW16" s="209">
        <f>CW15*CW14</f>
        <v>3150</v>
      </c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</row>
    <row r="17" spans="1:130" s="23" customFormat="1">
      <c r="A17" s="19" t="s">
        <v>661</v>
      </c>
      <c r="B17" s="181">
        <v>6</v>
      </c>
      <c r="C17" s="33">
        <v>6</v>
      </c>
      <c r="D17" s="170">
        <v>6</v>
      </c>
      <c r="E17" s="170">
        <v>6</v>
      </c>
      <c r="F17" s="175">
        <v>6</v>
      </c>
      <c r="G17" s="181"/>
      <c r="H17" s="181"/>
      <c r="I17" s="181"/>
      <c r="J17" s="181"/>
      <c r="K17" s="181"/>
      <c r="L17" s="181"/>
      <c r="M17" s="181"/>
      <c r="N17" s="181"/>
      <c r="O17" s="181"/>
      <c r="P17" s="33">
        <v>6</v>
      </c>
      <c r="Q17" s="170">
        <v>6</v>
      </c>
      <c r="R17" s="175">
        <v>6</v>
      </c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33">
        <v>6</v>
      </c>
      <c r="AP17" s="170">
        <v>6</v>
      </c>
      <c r="AQ17" s="170">
        <v>6</v>
      </c>
      <c r="AR17" s="170">
        <v>6</v>
      </c>
      <c r="AS17" s="170">
        <v>6</v>
      </c>
      <c r="AT17" s="170">
        <v>6</v>
      </c>
      <c r="AU17" s="170">
        <v>6</v>
      </c>
      <c r="AV17" s="170">
        <v>6</v>
      </c>
      <c r="AW17" s="170">
        <v>6</v>
      </c>
      <c r="AX17" s="170">
        <v>6</v>
      </c>
      <c r="AY17" s="170">
        <v>6</v>
      </c>
      <c r="AZ17" s="170">
        <v>6</v>
      </c>
      <c r="BA17" s="170">
        <v>6</v>
      </c>
      <c r="BB17" s="170">
        <v>6</v>
      </c>
      <c r="BC17" s="170">
        <v>6</v>
      </c>
      <c r="BD17" s="170">
        <v>6</v>
      </c>
      <c r="BE17" s="170">
        <v>6</v>
      </c>
      <c r="BF17" s="170">
        <v>6</v>
      </c>
      <c r="BG17" s="170">
        <v>6</v>
      </c>
      <c r="BH17" s="170">
        <v>6</v>
      </c>
      <c r="BI17" s="170">
        <v>6</v>
      </c>
      <c r="BJ17" s="170">
        <v>6</v>
      </c>
      <c r="BK17" s="170">
        <v>6</v>
      </c>
      <c r="BL17" s="170">
        <v>6</v>
      </c>
      <c r="BM17" s="170">
        <v>6</v>
      </c>
      <c r="BN17" s="170">
        <v>6</v>
      </c>
      <c r="BO17" s="170">
        <v>6</v>
      </c>
      <c r="BP17" s="170">
        <v>6</v>
      </c>
      <c r="BQ17" s="170">
        <v>6</v>
      </c>
      <c r="BR17" s="170">
        <v>6</v>
      </c>
      <c r="BS17" s="175">
        <v>6</v>
      </c>
      <c r="BT17" s="33">
        <v>6</v>
      </c>
      <c r="BU17" s="170">
        <v>6</v>
      </c>
      <c r="BV17" s="170">
        <v>6</v>
      </c>
      <c r="BW17" s="170">
        <v>6</v>
      </c>
      <c r="BX17" s="170">
        <v>6</v>
      </c>
      <c r="BY17" s="170">
        <v>6</v>
      </c>
      <c r="BZ17" s="170">
        <v>6</v>
      </c>
      <c r="CA17" s="170">
        <v>6</v>
      </c>
      <c r="CB17" s="170">
        <v>6</v>
      </c>
      <c r="CC17" s="170">
        <v>6</v>
      </c>
      <c r="CD17" s="170">
        <v>6</v>
      </c>
      <c r="CE17" s="170">
        <v>6</v>
      </c>
      <c r="CF17" s="170">
        <v>6</v>
      </c>
      <c r="CG17" s="170">
        <v>6</v>
      </c>
      <c r="CH17" s="170">
        <v>6</v>
      </c>
      <c r="CI17" s="242">
        <v>6</v>
      </c>
      <c r="CJ17" s="242">
        <v>6</v>
      </c>
      <c r="CK17" s="242">
        <v>6</v>
      </c>
      <c r="CL17" s="242">
        <v>6</v>
      </c>
      <c r="CM17" s="242">
        <v>6</v>
      </c>
      <c r="CN17" s="242">
        <v>6</v>
      </c>
      <c r="CO17" s="242">
        <v>6</v>
      </c>
      <c r="CP17" s="242">
        <v>6</v>
      </c>
      <c r="CQ17" s="242">
        <v>6</v>
      </c>
      <c r="CR17" s="242">
        <v>6</v>
      </c>
      <c r="CS17" s="258">
        <v>6</v>
      </c>
      <c r="CT17" s="258">
        <v>6</v>
      </c>
      <c r="CU17" s="259">
        <v>6</v>
      </c>
      <c r="CV17" s="181"/>
      <c r="CW17" s="209">
        <v>6</v>
      </c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</row>
    <row r="18" spans="1:130" s="23" customFormat="1">
      <c r="A18" s="19" t="s">
        <v>663</v>
      </c>
      <c r="B18" s="181">
        <f>(((B16*B17)/B8)+50)/1000</f>
        <v>0.68</v>
      </c>
      <c r="C18" s="33">
        <f>(((C16*C17)/C8)+50)/1000</f>
        <v>0.68</v>
      </c>
      <c r="D18" s="170">
        <f>(((D16*D17)/D8)+50)/1000</f>
        <v>0.68</v>
      </c>
      <c r="E18" s="170">
        <f>(((E16*E17)/E8)+50)/1000</f>
        <v>0.68</v>
      </c>
      <c r="F18" s="175">
        <f>(((F16*F17)/F8)+50)/1000</f>
        <v>0.68</v>
      </c>
      <c r="G18" s="181"/>
      <c r="H18" s="181"/>
      <c r="I18" s="181"/>
      <c r="J18" s="181"/>
      <c r="K18" s="181"/>
      <c r="L18" s="181"/>
      <c r="M18" s="181"/>
      <c r="N18" s="181"/>
      <c r="O18" s="181"/>
      <c r="P18" s="33">
        <f>(((P16*P17)/P8)+50)/1000</f>
        <v>0.68</v>
      </c>
      <c r="Q18" s="170">
        <f>(((Q16*Q17)/Q8)+50)/1000</f>
        <v>0.68</v>
      </c>
      <c r="R18" s="175">
        <f>(((R16*R17)/R8)+50)/1000</f>
        <v>0.68</v>
      </c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33">
        <f>(((AO16*AO17)/AO8)+50)/1000</f>
        <v>0.68</v>
      </c>
      <c r="AP18" s="170">
        <f>(((AP16*AP17)/AP8)+50)/1000</f>
        <v>0.97399999999999998</v>
      </c>
      <c r="AQ18" s="170">
        <f>(((AQ16*AQ17)/AQ8)+50)/1000</f>
        <v>0.97399999999999998</v>
      </c>
      <c r="AR18" s="170">
        <f>(((AR16*AR17)/AR8)+50)/1000</f>
        <v>0.97399999999999998</v>
      </c>
      <c r="AS18" s="170">
        <f>(((AS16*AS17)/AS8)+50)/1000</f>
        <v>0.97399999999999998</v>
      </c>
      <c r="AT18" s="170">
        <f t="shared" ref="AT18:BS18" si="17">(((AT16*AT17)/AT8)+50)/1000</f>
        <v>0.97399999999999998</v>
      </c>
      <c r="AU18" s="170">
        <f t="shared" si="17"/>
        <v>0.97399999999999998</v>
      </c>
      <c r="AV18" s="170">
        <f t="shared" si="17"/>
        <v>0.97399999999999998</v>
      </c>
      <c r="AW18" s="170">
        <f t="shared" si="17"/>
        <v>0.97399999999999998</v>
      </c>
      <c r="AX18" s="170">
        <f t="shared" si="17"/>
        <v>0.97399999999999998</v>
      </c>
      <c r="AY18" s="170">
        <f t="shared" si="17"/>
        <v>0.97399999999999998</v>
      </c>
      <c r="AZ18" s="170">
        <f t="shared" si="17"/>
        <v>0.97399999999999998</v>
      </c>
      <c r="BA18" s="170">
        <f t="shared" si="17"/>
        <v>0.97399999999999998</v>
      </c>
      <c r="BB18" s="170">
        <f t="shared" si="17"/>
        <v>0.97399999999999998</v>
      </c>
      <c r="BC18" s="170">
        <f t="shared" si="17"/>
        <v>0.97399999999999998</v>
      </c>
      <c r="BD18" s="170">
        <f t="shared" si="17"/>
        <v>0.97399999999999998</v>
      </c>
      <c r="BE18" s="170">
        <f t="shared" si="17"/>
        <v>0.97399999999999998</v>
      </c>
      <c r="BF18" s="170">
        <f t="shared" si="17"/>
        <v>0.97399999999999998</v>
      </c>
      <c r="BG18" s="170">
        <f t="shared" si="17"/>
        <v>0.97399999999999998</v>
      </c>
      <c r="BH18" s="170">
        <f t="shared" si="17"/>
        <v>0.97399999999999998</v>
      </c>
      <c r="BI18" s="170">
        <f t="shared" si="17"/>
        <v>0.97399999999999998</v>
      </c>
      <c r="BJ18" s="170">
        <f t="shared" si="17"/>
        <v>0.97399999999999998</v>
      </c>
      <c r="BK18" s="170">
        <f t="shared" si="17"/>
        <v>0.97399999999999998</v>
      </c>
      <c r="BL18" s="170">
        <f t="shared" si="17"/>
        <v>0.97399999999999998</v>
      </c>
      <c r="BM18" s="170">
        <f t="shared" si="17"/>
        <v>0.97399999999999998</v>
      </c>
      <c r="BN18" s="170">
        <f t="shared" si="17"/>
        <v>0.97399999999999998</v>
      </c>
      <c r="BO18" s="170">
        <f t="shared" si="17"/>
        <v>0.97399999999999998</v>
      </c>
      <c r="BP18" s="170">
        <f t="shared" si="17"/>
        <v>0.97399999999999998</v>
      </c>
      <c r="BQ18" s="170">
        <f t="shared" si="17"/>
        <v>0.97399999999999998</v>
      </c>
      <c r="BR18" s="170">
        <f t="shared" si="17"/>
        <v>0.97399999999999998</v>
      </c>
      <c r="BS18" s="175">
        <f t="shared" si="17"/>
        <v>0.97399999999999998</v>
      </c>
      <c r="BT18" s="33">
        <f>(((BT16*BT17)/BT8)+50)/1000</f>
        <v>0.68</v>
      </c>
      <c r="BU18" s="170">
        <f>(((BU16*BU17)/BU8)+50)/1000</f>
        <v>0.68</v>
      </c>
      <c r="BV18" s="170">
        <f t="shared" ref="BV18:CH18" si="18">(((BV16*BV17)/BV8)+50)/1000</f>
        <v>0.77000000000000013</v>
      </c>
      <c r="BW18" s="170">
        <f t="shared" si="18"/>
        <v>0.86</v>
      </c>
      <c r="BX18" s="170">
        <f t="shared" si="18"/>
        <v>0.94999999999999984</v>
      </c>
      <c r="BY18" s="170">
        <f t="shared" si="18"/>
        <v>1.04</v>
      </c>
      <c r="BZ18" s="170">
        <f t="shared" si="18"/>
        <v>1.1299999999999999</v>
      </c>
      <c r="CA18" s="170">
        <f t="shared" si="18"/>
        <v>1.22</v>
      </c>
      <c r="CB18" s="170">
        <f t="shared" si="18"/>
        <v>1.31</v>
      </c>
      <c r="CC18" s="170">
        <f t="shared" si="18"/>
        <v>1.4</v>
      </c>
      <c r="CD18" s="170">
        <f t="shared" si="18"/>
        <v>1.49</v>
      </c>
      <c r="CE18" s="170">
        <f t="shared" si="18"/>
        <v>1.58</v>
      </c>
      <c r="CF18" s="170">
        <f t="shared" si="18"/>
        <v>1.67</v>
      </c>
      <c r="CG18" s="170">
        <f t="shared" si="18"/>
        <v>1.76</v>
      </c>
      <c r="CH18" s="170">
        <f t="shared" si="18"/>
        <v>1.85</v>
      </c>
      <c r="CI18" s="242">
        <f t="shared" ref="CI18:CU18" si="19">(((CI16*CI17)/CI8)+50)/1000</f>
        <v>1.49</v>
      </c>
      <c r="CJ18" s="242">
        <f t="shared" si="19"/>
        <v>1.58</v>
      </c>
      <c r="CK18" s="242">
        <f t="shared" si="19"/>
        <v>1.67</v>
      </c>
      <c r="CL18" s="242">
        <f t="shared" si="19"/>
        <v>1.76</v>
      </c>
      <c r="CM18" s="242">
        <f t="shared" si="19"/>
        <v>1.85</v>
      </c>
      <c r="CN18" s="242">
        <f t="shared" si="19"/>
        <v>1.04</v>
      </c>
      <c r="CO18" s="242">
        <f t="shared" si="19"/>
        <v>1.1299999999999999</v>
      </c>
      <c r="CP18" s="242">
        <f t="shared" si="19"/>
        <v>1.22</v>
      </c>
      <c r="CQ18" s="242">
        <f t="shared" si="19"/>
        <v>1.31</v>
      </c>
      <c r="CR18" s="242">
        <f t="shared" si="19"/>
        <v>1.4</v>
      </c>
      <c r="CS18" s="258">
        <f t="shared" si="19"/>
        <v>0.77000000000000013</v>
      </c>
      <c r="CT18" s="258">
        <f t="shared" si="19"/>
        <v>0.86</v>
      </c>
      <c r="CU18" s="259">
        <f t="shared" si="19"/>
        <v>0.94999999999999984</v>
      </c>
      <c r="CV18" s="181"/>
      <c r="CW18" s="209">
        <f>(((CW16*CW17)/CW8)+50)/1000</f>
        <v>0.68</v>
      </c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</row>
    <row r="19" spans="1:130">
      <c r="A19" s="19" t="s">
        <v>687</v>
      </c>
      <c r="B19" s="181">
        <f>((B12*B8)/1000)+B18</f>
        <v>2.54</v>
      </c>
      <c r="C19" s="33">
        <f>((C12*C8)/1000)+C18</f>
        <v>2.54</v>
      </c>
      <c r="D19" s="170">
        <f>((D12*D8)/1000)+D18</f>
        <v>2.54</v>
      </c>
      <c r="E19" s="170">
        <f>((E12*E8)/1000)+E18</f>
        <v>2.54</v>
      </c>
      <c r="F19" s="175">
        <f>(F12*F8/1000)+(150*0.333*2.5/1000)+F18</f>
        <v>2.429875</v>
      </c>
      <c r="P19" s="33">
        <f>((P12*P8)/1000)+P18</f>
        <v>2.54</v>
      </c>
      <c r="Q19" s="170">
        <f>((Q12*Q8)/1000)+Q18</f>
        <v>2.54</v>
      </c>
      <c r="R19" s="175">
        <f>(R12*R8/1000)+(150*0.333*2.5/1000)+R18</f>
        <v>2.429875</v>
      </c>
      <c r="AO19" s="33">
        <f>(AO12*AO8/1000)+(150*0.333*2.5/1000)+AO18</f>
        <v>2.429875</v>
      </c>
      <c r="AP19" s="170">
        <f t="shared" ref="AP19:BS19" si="20">((AP12*AP8)/1000)+AP18</f>
        <v>2.8340000000000001</v>
      </c>
      <c r="AQ19" s="170">
        <f t="shared" si="20"/>
        <v>2.8340000000000001</v>
      </c>
      <c r="AR19" s="170">
        <f t="shared" si="20"/>
        <v>2.8340000000000001</v>
      </c>
      <c r="AS19" s="170">
        <f t="shared" si="20"/>
        <v>2.8340000000000001</v>
      </c>
      <c r="AT19" s="170">
        <f t="shared" si="20"/>
        <v>1.5091579999999998</v>
      </c>
      <c r="AU19" s="170">
        <f t="shared" si="20"/>
        <v>1.5091579999999998</v>
      </c>
      <c r="AV19" s="170">
        <f t="shared" si="20"/>
        <v>1.5091579999999998</v>
      </c>
      <c r="AW19" s="170">
        <f t="shared" si="20"/>
        <v>2.4864999999999999</v>
      </c>
      <c r="AX19" s="170">
        <f t="shared" si="20"/>
        <v>2.4864999999999999</v>
      </c>
      <c r="AY19" s="170">
        <f t="shared" si="20"/>
        <v>2.4864999999999999</v>
      </c>
      <c r="AZ19" s="170">
        <f t="shared" si="20"/>
        <v>2.4864999999999999</v>
      </c>
      <c r="BA19" s="170">
        <f t="shared" si="20"/>
        <v>2.4864999999999999</v>
      </c>
      <c r="BB19" s="170">
        <f t="shared" si="20"/>
        <v>2.6239999999999997</v>
      </c>
      <c r="BC19" s="170">
        <f t="shared" si="20"/>
        <v>2.6239999999999997</v>
      </c>
      <c r="BD19" s="170">
        <f t="shared" si="20"/>
        <v>2.6239999999999997</v>
      </c>
      <c r="BE19" s="170">
        <f t="shared" si="20"/>
        <v>2.6239999999999997</v>
      </c>
      <c r="BF19" s="170">
        <f t="shared" si="20"/>
        <v>2.6239999999999997</v>
      </c>
      <c r="BG19" s="170">
        <f t="shared" si="20"/>
        <v>2.6239999999999997</v>
      </c>
      <c r="BH19" s="170">
        <f t="shared" si="20"/>
        <v>2.6239999999999997</v>
      </c>
      <c r="BI19" s="170">
        <f t="shared" si="20"/>
        <v>2.6239999999999997</v>
      </c>
      <c r="BJ19" s="170">
        <f t="shared" si="20"/>
        <v>2.6239999999999997</v>
      </c>
      <c r="BK19" s="170">
        <f t="shared" si="20"/>
        <v>2.6239999999999997</v>
      </c>
      <c r="BL19" s="170">
        <f t="shared" si="20"/>
        <v>2.4864999999999999</v>
      </c>
      <c r="BM19" s="170">
        <f t="shared" si="20"/>
        <v>2.4864999999999999</v>
      </c>
      <c r="BN19" s="170">
        <f t="shared" si="20"/>
        <v>2.4864999999999999</v>
      </c>
      <c r="BO19" s="170">
        <f t="shared" si="20"/>
        <v>2.4864999999999999</v>
      </c>
      <c r="BP19" s="170">
        <f t="shared" si="20"/>
        <v>2.4864999999999999</v>
      </c>
      <c r="BQ19" s="170">
        <f t="shared" si="20"/>
        <v>1.5091579999999998</v>
      </c>
      <c r="BR19" s="170">
        <f t="shared" si="20"/>
        <v>1.5091579999999998</v>
      </c>
      <c r="BS19" s="175">
        <f t="shared" si="20"/>
        <v>1.5091579999999998</v>
      </c>
      <c r="BT19" s="33">
        <f>(BT12*BT8/1000)+(150*0.333*2.5/1000)+BT18</f>
        <v>1.1048750000000001</v>
      </c>
      <c r="BU19" s="170">
        <f t="shared" ref="BU19:CH19" si="21">((BU12*BU8)/1000)+BU18</f>
        <v>2.54</v>
      </c>
      <c r="BV19" s="170">
        <f t="shared" si="21"/>
        <v>1.9020649999999999</v>
      </c>
      <c r="BW19" s="170">
        <f t="shared" si="21"/>
        <v>1.9920649999999998</v>
      </c>
      <c r="BX19" s="170">
        <f t="shared" si="21"/>
        <v>2.0820649999999996</v>
      </c>
      <c r="BY19" s="170">
        <f t="shared" si="21"/>
        <v>5.0027500000000007</v>
      </c>
      <c r="BZ19" s="170">
        <f t="shared" si="21"/>
        <v>5.0927500000000006</v>
      </c>
      <c r="CA19" s="170">
        <f t="shared" si="21"/>
        <v>5.1827500000000004</v>
      </c>
      <c r="CB19" s="170">
        <f t="shared" si="21"/>
        <v>5.2727500000000003</v>
      </c>
      <c r="CC19" s="170">
        <f t="shared" si="21"/>
        <v>5.3627500000000001</v>
      </c>
      <c r="CD19" s="170">
        <f t="shared" si="21"/>
        <v>5.87</v>
      </c>
      <c r="CE19" s="170">
        <f t="shared" si="21"/>
        <v>5.96</v>
      </c>
      <c r="CF19" s="170">
        <f t="shared" si="21"/>
        <v>6.05</v>
      </c>
      <c r="CG19" s="170">
        <f t="shared" si="21"/>
        <v>6.14</v>
      </c>
      <c r="CH19" s="170">
        <f t="shared" si="21"/>
        <v>6.23</v>
      </c>
      <c r="CI19" s="242">
        <f t="shared" ref="CI19:CU19" si="22">((CI12*CI8)/1000)+CI18</f>
        <v>5.87</v>
      </c>
      <c r="CJ19" s="242">
        <f t="shared" si="22"/>
        <v>5.96</v>
      </c>
      <c r="CK19" s="242">
        <f t="shared" si="22"/>
        <v>6.05</v>
      </c>
      <c r="CL19" s="242">
        <f t="shared" si="22"/>
        <v>6.14</v>
      </c>
      <c r="CM19" s="242">
        <f t="shared" si="22"/>
        <v>6.23</v>
      </c>
      <c r="CN19" s="242">
        <f t="shared" si="22"/>
        <v>5.0027500000000007</v>
      </c>
      <c r="CO19" s="242">
        <f t="shared" si="22"/>
        <v>5.0927500000000006</v>
      </c>
      <c r="CP19" s="242">
        <f t="shared" si="22"/>
        <v>5.1827500000000004</v>
      </c>
      <c r="CQ19" s="242">
        <f t="shared" si="22"/>
        <v>5.2727500000000003</v>
      </c>
      <c r="CR19" s="242">
        <f t="shared" si="22"/>
        <v>5.3627500000000001</v>
      </c>
      <c r="CS19" s="258">
        <f t="shared" si="22"/>
        <v>1.9020649999999999</v>
      </c>
      <c r="CT19" s="258">
        <f t="shared" si="22"/>
        <v>1.9920649999999998</v>
      </c>
      <c r="CU19" s="259">
        <f t="shared" si="22"/>
        <v>2.0820649999999996</v>
      </c>
      <c r="CW19" s="209">
        <f>((CW12*CW8)/1000)+CW18</f>
        <v>3.77</v>
      </c>
      <c r="DX19"/>
      <c r="DY19"/>
      <c r="DZ19"/>
    </row>
    <row r="20" spans="1:130">
      <c r="A20" s="19" t="s">
        <v>506</v>
      </c>
      <c r="B20" s="181">
        <f>B19+(B9*B7)/2</f>
        <v>37.74</v>
      </c>
      <c r="C20" s="33">
        <f>C19+(C9*C7)/2</f>
        <v>37.74</v>
      </c>
      <c r="D20" s="170">
        <f>D19+(D9*D7)/2</f>
        <v>37.74</v>
      </c>
      <c r="E20" s="170">
        <f>E19+(E9*E7)/2</f>
        <v>37.74</v>
      </c>
      <c r="F20" s="175">
        <f>F19+(F9*F7)/2</f>
        <v>3.8708749999999998</v>
      </c>
      <c r="P20" s="33">
        <f>P19+(P9*P7)/2</f>
        <v>37.74</v>
      </c>
      <c r="Q20" s="170">
        <f>Q19+(Q9*Q7)/2</f>
        <v>37.74</v>
      </c>
      <c r="R20" s="175">
        <f>R19+(R9*R7)/2</f>
        <v>3.8708749999999998</v>
      </c>
      <c r="AO20" s="33">
        <f t="shared" ref="AO20:BT20" si="23">AO19+(AO9*AO7)/2</f>
        <v>3.8708749999999998</v>
      </c>
      <c r="AP20" s="170">
        <f t="shared" si="23"/>
        <v>38.034000000000006</v>
      </c>
      <c r="AQ20" s="170">
        <f t="shared" si="23"/>
        <v>38.034000000000006</v>
      </c>
      <c r="AR20" s="170">
        <f t="shared" si="23"/>
        <v>38.034000000000006</v>
      </c>
      <c r="AS20" s="170">
        <f t="shared" si="23"/>
        <v>38.034000000000006</v>
      </c>
      <c r="AT20" s="170">
        <f t="shared" si="23"/>
        <v>11.448925040000001</v>
      </c>
      <c r="AU20" s="170">
        <f t="shared" si="23"/>
        <v>12.064658000000001</v>
      </c>
      <c r="AV20" s="170">
        <f t="shared" si="23"/>
        <v>12.705887600000001</v>
      </c>
      <c r="AW20" s="170">
        <f t="shared" si="23"/>
        <v>22.901972000000001</v>
      </c>
      <c r="AX20" s="170">
        <f t="shared" si="23"/>
        <v>23.579340000000002</v>
      </c>
      <c r="AY20" s="170">
        <f t="shared" si="23"/>
        <v>24.259432000000004</v>
      </c>
      <c r="AZ20" s="170">
        <f t="shared" si="23"/>
        <v>24.941340000000004</v>
      </c>
      <c r="BA20" s="170">
        <f t="shared" si="23"/>
        <v>25.616892</v>
      </c>
      <c r="BB20" s="170">
        <f t="shared" si="23"/>
        <v>26.658759999999997</v>
      </c>
      <c r="BC20" s="170">
        <f t="shared" si="23"/>
        <v>26.880312</v>
      </c>
      <c r="BD20" s="170">
        <f t="shared" si="23"/>
        <v>27.112759999999998</v>
      </c>
      <c r="BE20" s="170">
        <f t="shared" si="23"/>
        <v>27.328863999999999</v>
      </c>
      <c r="BF20" s="170">
        <f t="shared" si="23"/>
        <v>27.555863999999996</v>
      </c>
      <c r="BG20" s="170">
        <f t="shared" si="23"/>
        <v>26.658759999999997</v>
      </c>
      <c r="BH20" s="170">
        <f t="shared" si="23"/>
        <v>26.880312</v>
      </c>
      <c r="BI20" s="170">
        <f t="shared" si="23"/>
        <v>27.112759999999998</v>
      </c>
      <c r="BJ20" s="170">
        <f t="shared" si="23"/>
        <v>27.328863999999999</v>
      </c>
      <c r="BK20" s="170">
        <f t="shared" si="23"/>
        <v>27.555863999999996</v>
      </c>
      <c r="BL20" s="170">
        <f t="shared" si="23"/>
        <v>22.901972000000001</v>
      </c>
      <c r="BM20" s="170">
        <f t="shared" si="23"/>
        <v>23.579340000000002</v>
      </c>
      <c r="BN20" s="170">
        <f t="shared" si="23"/>
        <v>24.259432000000004</v>
      </c>
      <c r="BO20" s="170">
        <f t="shared" si="23"/>
        <v>24.941340000000004</v>
      </c>
      <c r="BP20" s="170">
        <f t="shared" si="23"/>
        <v>25.616892</v>
      </c>
      <c r="BQ20" s="170">
        <f t="shared" si="23"/>
        <v>11.448925040000001</v>
      </c>
      <c r="BR20" s="170">
        <f t="shared" si="23"/>
        <v>12.064658000000001</v>
      </c>
      <c r="BS20" s="175">
        <f t="shared" si="23"/>
        <v>12.705887600000001</v>
      </c>
      <c r="BT20" s="33">
        <f t="shared" si="23"/>
        <v>2.5458750000000001</v>
      </c>
      <c r="BU20" s="170">
        <f t="shared" ref="BU20:CH20" si="24">BU19+(BU9*BU7)/2</f>
        <v>37.74</v>
      </c>
      <c r="BV20" s="170">
        <f t="shared" si="24"/>
        <v>43.002125960000008</v>
      </c>
      <c r="BW20" s="170">
        <f t="shared" si="24"/>
        <v>45.638127499999996</v>
      </c>
      <c r="BX20" s="170">
        <f t="shared" si="24"/>
        <v>48.379555400000001</v>
      </c>
      <c r="BY20" s="170">
        <f t="shared" si="24"/>
        <v>89.418928000000022</v>
      </c>
      <c r="BZ20" s="170">
        <f t="shared" si="24"/>
        <v>92.309785000000005</v>
      </c>
      <c r="CA20" s="170">
        <f t="shared" si="24"/>
        <v>95.211905499999986</v>
      </c>
      <c r="CB20" s="170">
        <f t="shared" si="24"/>
        <v>98.121534999999994</v>
      </c>
      <c r="CC20" s="170">
        <f t="shared" si="24"/>
        <v>101.00488300000001</v>
      </c>
      <c r="CD20" s="170">
        <f t="shared" si="24"/>
        <v>105.251615</v>
      </c>
      <c r="CE20" s="170">
        <f t="shared" si="24"/>
        <v>106.257713</v>
      </c>
      <c r="CF20" s="170">
        <f t="shared" si="24"/>
        <v>107.308865</v>
      </c>
      <c r="CG20" s="170">
        <f t="shared" si="24"/>
        <v>108.292436</v>
      </c>
      <c r="CH20" s="170">
        <f t="shared" si="24"/>
        <v>109.321061</v>
      </c>
      <c r="CI20" s="242">
        <f t="shared" ref="CI20:CU20" si="25">CI19+(CI9*CI7)/2</f>
        <v>105.251615</v>
      </c>
      <c r="CJ20" s="242">
        <f t="shared" si="25"/>
        <v>106.257713</v>
      </c>
      <c r="CK20" s="242">
        <f t="shared" si="25"/>
        <v>107.308865</v>
      </c>
      <c r="CL20" s="242">
        <f t="shared" si="25"/>
        <v>108.292436</v>
      </c>
      <c r="CM20" s="242">
        <f t="shared" si="25"/>
        <v>109.321061</v>
      </c>
      <c r="CN20" s="242">
        <f t="shared" si="25"/>
        <v>89.418928000000022</v>
      </c>
      <c r="CO20" s="242">
        <f t="shared" si="25"/>
        <v>92.309785000000005</v>
      </c>
      <c r="CP20" s="242">
        <f t="shared" si="25"/>
        <v>95.211905499999986</v>
      </c>
      <c r="CQ20" s="242">
        <f t="shared" si="25"/>
        <v>98.121534999999994</v>
      </c>
      <c r="CR20" s="242">
        <f t="shared" si="25"/>
        <v>101.00488300000001</v>
      </c>
      <c r="CS20" s="258">
        <f t="shared" si="25"/>
        <v>43.002125960000008</v>
      </c>
      <c r="CT20" s="258">
        <f t="shared" si="25"/>
        <v>45.638127499999996</v>
      </c>
      <c r="CU20" s="259">
        <f t="shared" si="25"/>
        <v>48.379555400000001</v>
      </c>
      <c r="CW20" s="209">
        <f>CW19+(CW9*CW7)/2</f>
        <v>73.566874999999996</v>
      </c>
      <c r="DX20"/>
      <c r="DY20"/>
      <c r="DZ20"/>
    </row>
    <row r="21" spans="1:130">
      <c r="A21" s="19" t="s">
        <v>184</v>
      </c>
      <c r="B21" s="12">
        <f>(0.5*(B11/2)*(B19/B11)*B10)+((B20-(B19/B11))*B10)+((B20-(2*B19/B11)-B7)*B10)+((B20-(3*B19/B11)-(2*B7))*5)</f>
        <v>345.37500000000006</v>
      </c>
      <c r="C21" s="35">
        <f>(0.5*(C11/2)*(C19/C11)*C10)+((C20-(C19/C11))*C10)+((C20-(2*C19/C11)-C7)*C10)+((C20-(3*C19/C11)-(2*C7))*5)</f>
        <v>345.37500000000006</v>
      </c>
      <c r="D21" s="12">
        <f>(0.5*(D11/2)*(D19/D11)*D10)+((D20-(D19/D11))*D10)+((D20-(2*D19/D11)-D7)*D10)+((D20-(3*D19/D11)-(2*D7))*5)</f>
        <v>345.37500000000006</v>
      </c>
      <c r="E21" s="12">
        <f>(0.5*(E11/2)*(E19/E11)*E10)+((E20-(E19/E11))*E10)+((E20-(2*E19/E11)-E7)*E10)+((E20-(3*E19/E11)-(2*E7))*5)</f>
        <v>345.37500000000006</v>
      </c>
      <c r="F21" s="175">
        <f>F20*10</f>
        <v>38.708749999999995</v>
      </c>
      <c r="P21" s="35">
        <f>(0.5*(P11/2)*(P19/P11)*P10)+((P20-(P19/P11))*P10)+((P20-(2*P19/P11)-P7)*P10)+((P20-(3*P19/P11)-(2*P7))*5)</f>
        <v>345.37500000000006</v>
      </c>
      <c r="Q21" s="12">
        <f>(0.5*(Q11/2)*(Q19/Q11)*Q10)+((Q20-(Q19/Q11))*Q10)+((Q20-(2*Q19/Q11)-Q7)*Q10)+((Q20-(3*Q19/Q11)-(2*Q7))*5)</f>
        <v>345.37500000000006</v>
      </c>
      <c r="R21" s="175">
        <f>R20*10</f>
        <v>38.708749999999995</v>
      </c>
      <c r="AO21" s="33">
        <f>AO20*10</f>
        <v>38.708749999999995</v>
      </c>
      <c r="AP21" s="170">
        <f>(0.5*(AP11/2)*(AP19/AP11)*AP10)+((AP20-(AP19/AP11))*AP10)+((AP20-(2*AP19/AP11)-AP7)*AP10)+((AP20-(3*AP19/AP11)-(2*AP7))*5)</f>
        <v>348.68250000000006</v>
      </c>
      <c r="AQ21" s="170">
        <f>(0.5*(AQ11/2)*(AQ19/AQ11)*AQ10)+((AQ20-(AQ19/AQ11))*AQ10)+((AQ20-(2*AQ19/AQ11)-AQ7)*AQ10)+((AQ20-(3*AQ19/AQ11)-(2*AQ7))*5)</f>
        <v>348.68250000000006</v>
      </c>
      <c r="AR21" s="170">
        <f>(0.5*(AR11/2)*(AR19/AR11)*AR10)+((AR20-(AR19/AR11))*AR10)+((AR20-(2*AR19/AR11)-AR7)*AR10)+((AR20-(3*AR19/AR11)-(2*AR7))*5)</f>
        <v>348.68250000000006</v>
      </c>
      <c r="AS21" s="170">
        <f>(0.5*(AS11/2)*(AS19/AS11)*AS10)+((AS20-(AS19/AS11))*AS10)+((AS20-(2*AS19/AS11)-AS7)*AS10)+((AS20-(3*AS19/AS11)-(2*AS7))*5)</f>
        <v>348.68250000000006</v>
      </c>
      <c r="AT21" s="410">
        <v>76.900000000000006</v>
      </c>
      <c r="AU21" s="410"/>
      <c r="AV21" s="410"/>
      <c r="AW21" s="410">
        <v>211.07</v>
      </c>
      <c r="AX21" s="410"/>
      <c r="AY21" s="410"/>
      <c r="AZ21" s="410"/>
      <c r="BA21" s="410"/>
      <c r="BB21" s="410">
        <v>206.7</v>
      </c>
      <c r="BC21" s="410"/>
      <c r="BD21" s="410"/>
      <c r="BE21" s="410"/>
      <c r="BF21" s="410"/>
      <c r="BG21" s="410">
        <v>206.7</v>
      </c>
      <c r="BH21" s="410"/>
      <c r="BI21" s="410"/>
      <c r="BJ21" s="410"/>
      <c r="BK21" s="410"/>
      <c r="BL21" s="410">
        <v>211.07</v>
      </c>
      <c r="BM21" s="410"/>
      <c r="BN21" s="410"/>
      <c r="BO21" s="410"/>
      <c r="BP21" s="410"/>
      <c r="BQ21" s="410">
        <v>76.900000000000006</v>
      </c>
      <c r="BR21" s="410"/>
      <c r="BS21" s="410"/>
      <c r="BT21" s="33">
        <f>BT20*10</f>
        <v>25.458750000000002</v>
      </c>
      <c r="BU21" s="170">
        <f>(0.5*(BU11/2)*(BU19/BU11)*BU10)+((BU20-(BU19/BU11))*BU10)+((BU20-(2*BU19/BU11)-BU7)*BU10)+((BU20-(3*BU19/BU11)-(2*BU7))*5)</f>
        <v>345.37500000000006</v>
      </c>
      <c r="BV21" s="410">
        <v>299.73</v>
      </c>
      <c r="BW21" s="410"/>
      <c r="BX21" s="410"/>
      <c r="BY21" s="410">
        <v>817.19</v>
      </c>
      <c r="BZ21" s="410"/>
      <c r="CA21" s="410"/>
      <c r="CB21" s="410"/>
      <c r="CC21" s="410"/>
      <c r="CD21" s="410">
        <v>911.05</v>
      </c>
      <c r="CE21" s="410"/>
      <c r="CF21" s="410"/>
      <c r="CG21" s="410"/>
      <c r="CH21" s="410"/>
      <c r="CI21" s="410">
        <v>911.05</v>
      </c>
      <c r="CJ21" s="410"/>
      <c r="CK21" s="410"/>
      <c r="CL21" s="410"/>
      <c r="CM21" s="410"/>
      <c r="CN21" s="410">
        <v>817.19</v>
      </c>
      <c r="CO21" s="410"/>
      <c r="CP21" s="410"/>
      <c r="CQ21" s="410"/>
      <c r="CR21" s="410"/>
      <c r="CS21" s="410">
        <v>299.73</v>
      </c>
      <c r="CT21" s="410"/>
      <c r="CU21" s="411"/>
      <c r="CW21" s="209">
        <f>(0.5*(CW11/2)*(CW19/CW11)*CW10)+((CW20-(CW19/CW11))*CW10)+((CW20-(2*CW19/CW11)-CW7)*CW10)+((CW20-(3*CW19/CW11)-(2*CW7))*5)</f>
        <v>670.58437499999991</v>
      </c>
      <c r="DX21"/>
      <c r="DY21"/>
      <c r="DZ21"/>
    </row>
    <row r="22" spans="1:130" s="21" customFormat="1">
      <c r="A22" s="189" t="s">
        <v>673</v>
      </c>
      <c r="B22" s="21" t="s">
        <v>676</v>
      </c>
      <c r="C22" s="45" t="s">
        <v>676</v>
      </c>
      <c r="D22" s="176" t="s">
        <v>676</v>
      </c>
      <c r="E22" s="176" t="s">
        <v>676</v>
      </c>
      <c r="F22" s="177" t="s">
        <v>101</v>
      </c>
      <c r="P22" s="45" t="s">
        <v>676</v>
      </c>
      <c r="Q22" s="176" t="s">
        <v>676</v>
      </c>
      <c r="R22" s="177" t="s">
        <v>101</v>
      </c>
      <c r="AO22" s="45" t="s">
        <v>101</v>
      </c>
      <c r="AP22" s="176" t="s">
        <v>676</v>
      </c>
      <c r="AQ22" s="176" t="s">
        <v>676</v>
      </c>
      <c r="AR22" s="176" t="s">
        <v>676</v>
      </c>
      <c r="AS22" s="176" t="s">
        <v>676</v>
      </c>
      <c r="AT22" s="412" t="s">
        <v>178</v>
      </c>
      <c r="AU22" s="412"/>
      <c r="AV22" s="412"/>
      <c r="AW22" s="412" t="s">
        <v>407</v>
      </c>
      <c r="AX22" s="412"/>
      <c r="AY22" s="412"/>
      <c r="AZ22" s="412"/>
      <c r="BA22" s="412"/>
      <c r="BB22" s="412" t="s">
        <v>277</v>
      </c>
      <c r="BC22" s="412"/>
      <c r="BD22" s="412"/>
      <c r="BE22" s="412"/>
      <c r="BF22" s="412"/>
      <c r="BG22" s="412" t="s">
        <v>277</v>
      </c>
      <c r="BH22" s="412"/>
      <c r="BI22" s="412"/>
      <c r="BJ22" s="412"/>
      <c r="BK22" s="412"/>
      <c r="BL22" s="412" t="s">
        <v>407</v>
      </c>
      <c r="BM22" s="412"/>
      <c r="BN22" s="412"/>
      <c r="BO22" s="412"/>
      <c r="BP22" s="412"/>
      <c r="BQ22" s="412" t="s">
        <v>178</v>
      </c>
      <c r="BR22" s="412"/>
      <c r="BS22" s="412"/>
      <c r="BT22" s="45" t="s">
        <v>101</v>
      </c>
      <c r="BU22" s="243" t="s">
        <v>676</v>
      </c>
      <c r="BV22" s="412" t="s">
        <v>410</v>
      </c>
      <c r="BW22" s="412"/>
      <c r="BX22" s="412"/>
      <c r="BY22" s="412" t="s">
        <v>918</v>
      </c>
      <c r="BZ22" s="412"/>
      <c r="CA22" s="412"/>
      <c r="CB22" s="412"/>
      <c r="CC22" s="412"/>
      <c r="CD22" s="412" t="s">
        <v>408</v>
      </c>
      <c r="CE22" s="412"/>
      <c r="CF22" s="412"/>
      <c r="CG22" s="412"/>
      <c r="CH22" s="412"/>
      <c r="CI22" s="412" t="s">
        <v>408</v>
      </c>
      <c r="CJ22" s="412"/>
      <c r="CK22" s="412"/>
      <c r="CL22" s="412"/>
      <c r="CM22" s="412"/>
      <c r="CN22" s="412" t="s">
        <v>918</v>
      </c>
      <c r="CO22" s="412"/>
      <c r="CP22" s="412"/>
      <c r="CQ22" s="412"/>
      <c r="CR22" s="412"/>
      <c r="CS22" s="412" t="s">
        <v>410</v>
      </c>
      <c r="CT22" s="412"/>
      <c r="CU22" s="413"/>
      <c r="CV22" s="181"/>
      <c r="CW22" s="190" t="s">
        <v>872</v>
      </c>
      <c r="DJ22" s="181"/>
      <c r="DK22" s="181"/>
      <c r="DL22" s="181"/>
      <c r="DM22" s="181"/>
      <c r="DN22" s="181"/>
      <c r="DO22" s="181"/>
      <c r="DP22" s="181"/>
    </row>
    <row r="23" spans="1:130">
      <c r="A23" s="4" t="s">
        <v>674</v>
      </c>
      <c r="B23" s="181">
        <v>574</v>
      </c>
      <c r="C23" s="33">
        <v>574</v>
      </c>
      <c r="D23" s="170">
        <v>574</v>
      </c>
      <c r="E23" s="170">
        <v>574</v>
      </c>
      <c r="F23" s="175">
        <v>46.9</v>
      </c>
      <c r="P23" s="33">
        <v>574</v>
      </c>
      <c r="Q23" s="170">
        <v>574</v>
      </c>
      <c r="R23" s="175">
        <v>46.9</v>
      </c>
      <c r="AO23" s="33">
        <v>46.9</v>
      </c>
      <c r="AP23" s="170">
        <v>574</v>
      </c>
      <c r="AQ23" s="170">
        <v>574</v>
      </c>
      <c r="AR23" s="170">
        <v>574</v>
      </c>
      <c r="AS23" s="170">
        <v>574</v>
      </c>
      <c r="AT23" s="410">
        <v>166</v>
      </c>
      <c r="AU23" s="410"/>
      <c r="AV23" s="410"/>
      <c r="AW23" s="410">
        <v>413</v>
      </c>
      <c r="AX23" s="410"/>
      <c r="AY23" s="410"/>
      <c r="AZ23" s="410"/>
      <c r="BA23" s="410"/>
      <c r="BB23" s="410">
        <v>473</v>
      </c>
      <c r="BC23" s="410"/>
      <c r="BD23" s="410"/>
      <c r="BE23" s="410"/>
      <c r="BF23" s="410"/>
      <c r="BG23" s="410">
        <v>473</v>
      </c>
      <c r="BH23" s="410"/>
      <c r="BI23" s="410"/>
      <c r="BJ23" s="410"/>
      <c r="BK23" s="410"/>
      <c r="BL23" s="410">
        <v>413</v>
      </c>
      <c r="BM23" s="410"/>
      <c r="BN23" s="410"/>
      <c r="BO23" s="410"/>
      <c r="BP23" s="410"/>
      <c r="BQ23" s="410">
        <v>166</v>
      </c>
      <c r="BR23" s="410"/>
      <c r="BS23" s="410"/>
      <c r="BT23" s="33">
        <v>46.9</v>
      </c>
      <c r="BU23" s="170">
        <v>574</v>
      </c>
      <c r="BV23" s="410">
        <v>420</v>
      </c>
      <c r="BW23" s="410"/>
      <c r="BX23" s="410"/>
      <c r="BY23" s="410">
        <v>1390</v>
      </c>
      <c r="BZ23" s="410"/>
      <c r="CA23" s="410"/>
      <c r="CB23" s="410"/>
      <c r="CC23" s="410"/>
      <c r="CD23" s="410">
        <v>1570</v>
      </c>
      <c r="CE23" s="410"/>
      <c r="CF23" s="410"/>
      <c r="CG23" s="410"/>
      <c r="CH23" s="410"/>
      <c r="CI23" s="410">
        <v>1570</v>
      </c>
      <c r="CJ23" s="410"/>
      <c r="CK23" s="410"/>
      <c r="CL23" s="410"/>
      <c r="CM23" s="410"/>
      <c r="CN23" s="410">
        <v>1390</v>
      </c>
      <c r="CO23" s="410"/>
      <c r="CP23" s="410"/>
      <c r="CQ23" s="410"/>
      <c r="CR23" s="410"/>
      <c r="CS23" s="410">
        <v>420</v>
      </c>
      <c r="CT23" s="410"/>
      <c r="CU23" s="411"/>
      <c r="CW23" s="209">
        <v>1050</v>
      </c>
      <c r="DX23"/>
      <c r="DY23"/>
      <c r="DZ23"/>
    </row>
    <row r="24" spans="1:130">
      <c r="A24" s="19"/>
      <c r="C24" s="33"/>
      <c r="D24" s="170"/>
      <c r="E24" s="170"/>
      <c r="F24" s="175"/>
      <c r="P24" s="33"/>
      <c r="Q24" s="170"/>
      <c r="R24" s="175"/>
      <c r="AO24" s="33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33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58"/>
      <c r="CT24" s="258"/>
      <c r="CU24" s="259"/>
      <c r="CW24" s="209"/>
      <c r="DX24"/>
      <c r="DY24"/>
      <c r="DZ24"/>
    </row>
    <row r="25" spans="1:130">
      <c r="A25" s="157" t="s">
        <v>195</v>
      </c>
      <c r="C25" s="33"/>
      <c r="D25" s="170"/>
      <c r="E25" s="170"/>
      <c r="F25" s="175"/>
      <c r="P25" s="33"/>
      <c r="Q25" s="170"/>
      <c r="R25" s="175"/>
      <c r="AO25" s="33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33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58"/>
      <c r="CT25" s="258"/>
      <c r="CU25" s="259"/>
      <c r="CW25" s="209"/>
      <c r="DX25"/>
      <c r="DY25"/>
      <c r="DZ25"/>
    </row>
    <row r="26" spans="1:130">
      <c r="A26" s="19" t="s">
        <v>267</v>
      </c>
      <c r="B26" s="181">
        <f>B20</f>
        <v>37.74</v>
      </c>
      <c r="C26" s="33">
        <f>C20</f>
        <v>37.74</v>
      </c>
      <c r="D26" s="170">
        <f>D20</f>
        <v>37.74</v>
      </c>
      <c r="E26" s="170">
        <f>E20</f>
        <v>37.74</v>
      </c>
      <c r="F26" s="175">
        <f>F20</f>
        <v>3.8708749999999998</v>
      </c>
      <c r="P26" s="33">
        <f>P20</f>
        <v>37.74</v>
      </c>
      <c r="Q26" s="170">
        <f>Q20</f>
        <v>37.74</v>
      </c>
      <c r="R26" s="175">
        <f>R20</f>
        <v>3.8708749999999998</v>
      </c>
      <c r="AO26" s="33">
        <f>AO20</f>
        <v>3.8708749999999998</v>
      </c>
      <c r="AP26" s="170">
        <f>AP20</f>
        <v>38.034000000000006</v>
      </c>
      <c r="AQ26" s="170">
        <f>AQ20</f>
        <v>38.034000000000006</v>
      </c>
      <c r="AR26" s="170">
        <f>AR20</f>
        <v>38.034000000000006</v>
      </c>
      <c r="AS26" s="170">
        <f>AS20</f>
        <v>38.034000000000006</v>
      </c>
      <c r="AT26" s="428">
        <f>SUM(AT20:AV20)/3</f>
        <v>12.073156879999999</v>
      </c>
      <c r="AU26" s="428"/>
      <c r="AV26" s="428"/>
      <c r="AW26" s="410">
        <v>24.713000000000001</v>
      </c>
      <c r="AX26" s="410"/>
      <c r="AY26" s="410"/>
      <c r="AZ26" s="410"/>
      <c r="BA26" s="410"/>
      <c r="BB26" s="410">
        <v>28.402000000000001</v>
      </c>
      <c r="BC26" s="410"/>
      <c r="BD26" s="410"/>
      <c r="BE26" s="410"/>
      <c r="BF26" s="410"/>
      <c r="BG26" s="410">
        <v>28.402000000000001</v>
      </c>
      <c r="BH26" s="410"/>
      <c r="BI26" s="410"/>
      <c r="BJ26" s="410"/>
      <c r="BK26" s="410"/>
      <c r="BL26" s="410">
        <v>24.713000000000001</v>
      </c>
      <c r="BM26" s="410"/>
      <c r="BN26" s="410"/>
      <c r="BO26" s="410"/>
      <c r="BP26" s="410"/>
      <c r="BQ26" s="428">
        <f>SUM(BQ20:BS20)/3</f>
        <v>12.073156879999999</v>
      </c>
      <c r="BR26" s="428"/>
      <c r="BS26" s="428"/>
      <c r="BT26" s="33">
        <f>BT20</f>
        <v>2.5458750000000001</v>
      </c>
      <c r="BU26" s="170">
        <f>BU20</f>
        <v>37.74</v>
      </c>
      <c r="BV26" s="410">
        <v>48.379559999999998</v>
      </c>
      <c r="BW26" s="410"/>
      <c r="BX26" s="410"/>
      <c r="BY26" s="410">
        <v>101.0048</v>
      </c>
      <c r="BZ26" s="410"/>
      <c r="CA26" s="410"/>
      <c r="CB26" s="410"/>
      <c r="CC26" s="410"/>
      <c r="CD26" s="410">
        <v>109.32</v>
      </c>
      <c r="CE26" s="410"/>
      <c r="CF26" s="410"/>
      <c r="CG26" s="410"/>
      <c r="CH26" s="410"/>
      <c r="CI26" s="410">
        <v>109.32</v>
      </c>
      <c r="CJ26" s="410"/>
      <c r="CK26" s="410"/>
      <c r="CL26" s="410"/>
      <c r="CM26" s="410"/>
      <c r="CN26" s="410">
        <v>101.0048</v>
      </c>
      <c r="CO26" s="410"/>
      <c r="CP26" s="410"/>
      <c r="CQ26" s="410"/>
      <c r="CR26" s="410"/>
      <c r="CS26" s="410">
        <v>48.379559999999998</v>
      </c>
      <c r="CT26" s="410"/>
      <c r="CU26" s="411"/>
      <c r="CW26" s="209">
        <f>CW20</f>
        <v>73.566874999999996</v>
      </c>
      <c r="DX26"/>
      <c r="DY26"/>
      <c r="DZ26"/>
    </row>
    <row r="27" spans="1:130">
      <c r="A27" s="188" t="s">
        <v>675</v>
      </c>
      <c r="B27" s="181">
        <v>306</v>
      </c>
      <c r="C27" s="33">
        <v>306</v>
      </c>
      <c r="D27" s="170">
        <v>306</v>
      </c>
      <c r="E27" s="170">
        <v>306</v>
      </c>
      <c r="F27" s="175">
        <v>56.3</v>
      </c>
      <c r="P27" s="33">
        <v>306</v>
      </c>
      <c r="Q27" s="170">
        <v>306</v>
      </c>
      <c r="R27" s="175">
        <v>56.3</v>
      </c>
      <c r="AO27" s="33">
        <v>56.3</v>
      </c>
      <c r="AP27" s="170">
        <v>306</v>
      </c>
      <c r="AQ27" s="170">
        <v>306</v>
      </c>
      <c r="AR27" s="170">
        <v>306</v>
      </c>
      <c r="AS27" s="170">
        <v>306</v>
      </c>
      <c r="AT27" s="410">
        <v>94.8</v>
      </c>
      <c r="AU27" s="410"/>
      <c r="AV27" s="410"/>
      <c r="AW27" s="410">
        <v>237</v>
      </c>
      <c r="AX27" s="410"/>
      <c r="AY27" s="410"/>
      <c r="AZ27" s="410"/>
      <c r="BA27" s="410"/>
      <c r="BB27" s="410">
        <v>234</v>
      </c>
      <c r="BC27" s="410"/>
      <c r="BD27" s="410"/>
      <c r="BE27" s="410"/>
      <c r="BF27" s="410"/>
      <c r="BG27" s="410">
        <v>234</v>
      </c>
      <c r="BH27" s="410"/>
      <c r="BI27" s="410"/>
      <c r="BJ27" s="410"/>
      <c r="BK27" s="410"/>
      <c r="BL27" s="410">
        <v>237</v>
      </c>
      <c r="BM27" s="410"/>
      <c r="BN27" s="410"/>
      <c r="BO27" s="410"/>
      <c r="BP27" s="410"/>
      <c r="BQ27" s="410">
        <v>94.8</v>
      </c>
      <c r="BR27" s="410"/>
      <c r="BS27" s="410"/>
      <c r="BT27" s="33">
        <v>56.3</v>
      </c>
      <c r="BU27" s="170">
        <v>306</v>
      </c>
      <c r="BV27" s="410">
        <v>212</v>
      </c>
      <c r="BW27" s="410"/>
      <c r="BX27" s="410"/>
      <c r="BY27" s="410">
        <v>444</v>
      </c>
      <c r="BZ27" s="410"/>
      <c r="CA27" s="410"/>
      <c r="CB27" s="410"/>
      <c r="CC27" s="410"/>
      <c r="CD27" s="410">
        <v>482</v>
      </c>
      <c r="CE27" s="410"/>
      <c r="CF27" s="410"/>
      <c r="CG27" s="410"/>
      <c r="CH27" s="410"/>
      <c r="CI27" s="410">
        <v>482</v>
      </c>
      <c r="CJ27" s="410"/>
      <c r="CK27" s="410"/>
      <c r="CL27" s="410"/>
      <c r="CM27" s="410"/>
      <c r="CN27" s="410">
        <v>444</v>
      </c>
      <c r="CO27" s="410"/>
      <c r="CP27" s="410"/>
      <c r="CQ27" s="410"/>
      <c r="CR27" s="410"/>
      <c r="CS27" s="410">
        <v>212</v>
      </c>
      <c r="CT27" s="410"/>
      <c r="CU27" s="411"/>
      <c r="CW27" s="209">
        <v>405</v>
      </c>
      <c r="DX27"/>
      <c r="DY27"/>
      <c r="DZ27"/>
    </row>
    <row r="28" spans="1:130">
      <c r="A28" s="19"/>
      <c r="C28" s="33"/>
      <c r="D28" s="170"/>
      <c r="E28" s="170"/>
      <c r="F28" s="175"/>
      <c r="P28" s="33"/>
      <c r="Q28" s="170"/>
      <c r="R28" s="175"/>
      <c r="AO28" s="33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33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58"/>
      <c r="CT28" s="258"/>
      <c r="CU28" s="259"/>
      <c r="CW28" s="209"/>
      <c r="DX28"/>
      <c r="DY28"/>
      <c r="DZ28"/>
    </row>
    <row r="29" spans="1:130">
      <c r="A29" s="157" t="s">
        <v>45</v>
      </c>
      <c r="C29" s="33"/>
      <c r="D29" s="170"/>
      <c r="E29" s="170"/>
      <c r="F29" s="175"/>
      <c r="P29" s="33"/>
      <c r="Q29" s="170"/>
      <c r="R29" s="175"/>
      <c r="AO29" s="33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33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58"/>
      <c r="CT29" s="258"/>
      <c r="CU29" s="259"/>
      <c r="CW29" s="209"/>
      <c r="DX29"/>
      <c r="DY29"/>
      <c r="DZ29"/>
    </row>
    <row r="30" spans="1:130">
      <c r="A30" s="19" t="s">
        <v>273</v>
      </c>
      <c r="B30" s="181">
        <f>B8*12/360</f>
        <v>1</v>
      </c>
      <c r="C30" s="33">
        <f>C8*12/360</f>
        <v>1</v>
      </c>
      <c r="D30" s="170">
        <f>D8*12/360</f>
        <v>1</v>
      </c>
      <c r="E30" s="170">
        <f>E8*12/360</f>
        <v>1</v>
      </c>
      <c r="F30" s="175">
        <f>F8*12/360</f>
        <v>0.83333333333333337</v>
      </c>
      <c r="P30" s="33">
        <f>P8*12/360</f>
        <v>1</v>
      </c>
      <c r="Q30" s="170">
        <f>Q8*12/360</f>
        <v>1</v>
      </c>
      <c r="R30" s="175">
        <f>R8*12/360</f>
        <v>0.83333333333333337</v>
      </c>
      <c r="AO30" s="33">
        <f>AO8*12/360</f>
        <v>0.83333333333333337</v>
      </c>
      <c r="AP30" s="170">
        <f>AP8*12/360</f>
        <v>1</v>
      </c>
      <c r="AQ30" s="170">
        <f>AQ8*12/360</f>
        <v>1</v>
      </c>
      <c r="AR30" s="170">
        <f>AR8*12/360</f>
        <v>1</v>
      </c>
      <c r="AS30" s="170">
        <f>AS8*12/360</f>
        <v>1</v>
      </c>
      <c r="AT30" s="410">
        <f>AU8*12/360</f>
        <v>0.68609999999999993</v>
      </c>
      <c r="AU30" s="410"/>
      <c r="AV30" s="410"/>
      <c r="AW30" s="410">
        <f>BA8*12/360</f>
        <v>1.0083333333333333</v>
      </c>
      <c r="AX30" s="410"/>
      <c r="AY30" s="410"/>
      <c r="AZ30" s="410"/>
      <c r="BA30" s="410"/>
      <c r="BB30" s="410">
        <f>BF8*12/360</f>
        <v>1</v>
      </c>
      <c r="BC30" s="410"/>
      <c r="BD30" s="410"/>
      <c r="BE30" s="410"/>
      <c r="BF30" s="410"/>
      <c r="BG30" s="410">
        <f>BK8*12/360</f>
        <v>1</v>
      </c>
      <c r="BH30" s="410"/>
      <c r="BI30" s="410"/>
      <c r="BJ30" s="410"/>
      <c r="BK30" s="410"/>
      <c r="BL30" s="410">
        <f>BP8*12/360</f>
        <v>1.0083333333333333</v>
      </c>
      <c r="BM30" s="410"/>
      <c r="BN30" s="410"/>
      <c r="BO30" s="410"/>
      <c r="BP30" s="410"/>
      <c r="BQ30" s="410">
        <f>BR8*12/360</f>
        <v>0.68609999999999993</v>
      </c>
      <c r="BR30" s="410"/>
      <c r="BS30" s="410"/>
      <c r="BT30" s="33">
        <f>BT8*12/360</f>
        <v>0.83333333333333337</v>
      </c>
      <c r="BU30" s="170">
        <f>BU8*12/360</f>
        <v>1</v>
      </c>
      <c r="BV30" s="410">
        <f>BW8*12/360</f>
        <v>0.68609999999999993</v>
      </c>
      <c r="BW30" s="410"/>
      <c r="BX30" s="410"/>
      <c r="BY30" s="410">
        <f>CC8*12/360</f>
        <v>1.0083333333333333</v>
      </c>
      <c r="BZ30" s="410"/>
      <c r="CA30" s="410"/>
      <c r="CB30" s="410"/>
      <c r="CC30" s="410"/>
      <c r="CD30" s="410">
        <f>CH8*12/360</f>
        <v>1</v>
      </c>
      <c r="CE30" s="410"/>
      <c r="CF30" s="410"/>
      <c r="CG30" s="410"/>
      <c r="CH30" s="410"/>
      <c r="CI30" s="410">
        <f>CM8*12/360</f>
        <v>1</v>
      </c>
      <c r="CJ30" s="410"/>
      <c r="CK30" s="410"/>
      <c r="CL30" s="410"/>
      <c r="CM30" s="410"/>
      <c r="CN30" s="410">
        <f>CR8*12/360</f>
        <v>1.0083333333333333</v>
      </c>
      <c r="CO30" s="410"/>
      <c r="CP30" s="410"/>
      <c r="CQ30" s="410"/>
      <c r="CR30" s="410"/>
      <c r="CS30" s="410">
        <f>CT8*12/360</f>
        <v>0.68609999999999993</v>
      </c>
      <c r="CT30" s="410"/>
      <c r="CU30" s="411"/>
      <c r="CW30" s="209">
        <f>CW8*12/360</f>
        <v>1</v>
      </c>
      <c r="DX30"/>
      <c r="DY30"/>
      <c r="DZ30"/>
    </row>
    <row r="31" spans="1:130">
      <c r="A31" s="159" t="s">
        <v>269</v>
      </c>
      <c r="B31" s="181">
        <f>((1.2*B19)/1000)+(B9*B7/B8)</f>
        <v>2.3497146666666668</v>
      </c>
      <c r="C31" s="33">
        <f>((1.2*C19)/1000)+(C9*C7/C8)</f>
        <v>2.3497146666666668</v>
      </c>
      <c r="D31" s="170">
        <f>((1.2*D19)/1000)+(D9*D7/D8)</f>
        <v>2.3497146666666668</v>
      </c>
      <c r="E31" s="170">
        <f>((1.2*E19)/1000)+(E9*E7/E8)</f>
        <v>2.3497146666666668</v>
      </c>
      <c r="F31" s="175">
        <f>((1.2*F19)/1000)+(F9*F7/F8)</f>
        <v>0.11819585000000001</v>
      </c>
      <c r="P31" s="33">
        <f>((1.2*P19)/1000)+(P9*P7/P8)</f>
        <v>2.3497146666666668</v>
      </c>
      <c r="Q31" s="170">
        <f>((1.2*Q19)/1000)+(Q9*Q7/Q8)</f>
        <v>2.3497146666666668</v>
      </c>
      <c r="R31" s="175">
        <f>((1.2*R19)/1000)+(R9*R7/R8)</f>
        <v>0.11819585000000001</v>
      </c>
      <c r="AO31" s="33">
        <f>((1.2*AO19)/1000)+(AO9*AO7/AO8)</f>
        <v>0.11819585000000001</v>
      </c>
      <c r="AP31" s="170">
        <f>((1.2*AP19)/1000)+(AP9*AP7/AP8)</f>
        <v>2.3500674666666668</v>
      </c>
      <c r="AQ31" s="170">
        <f>((1.2*AQ19)/1000)+(AQ9*AQ7/AQ8)</f>
        <v>2.3500674666666668</v>
      </c>
      <c r="AR31" s="170">
        <f>((1.2*AR19)/1000)+(AR9*AR7/AR8)</f>
        <v>2.3500674666666668</v>
      </c>
      <c r="AS31" s="170">
        <f>((1.2*AS19)/1000)+(AS9*AS7/AS8)</f>
        <v>2.3500674666666668</v>
      </c>
      <c r="AT31" s="410">
        <f>(1.2*AU13/1000)+(AT7+AU7+AV7)/AV8</f>
        <v>1.0528780527619881</v>
      </c>
      <c r="AU31" s="410"/>
      <c r="AV31" s="410"/>
      <c r="AW31" s="410">
        <f>(1.2*AY13/1000)+(AW7+AX7+AY7+AZ7+BA7)/BA8</f>
        <v>1.4659567074380166</v>
      </c>
      <c r="AX31" s="410"/>
      <c r="AY31" s="410"/>
      <c r="AZ31" s="410"/>
      <c r="BA31" s="410"/>
      <c r="BB31" s="410">
        <f>(1.2*BD13/1000)+(BB7+BC7+BD7+BE7+BF7)/BF8</f>
        <v>1.6586207999999998</v>
      </c>
      <c r="BC31" s="410"/>
      <c r="BD31" s="410"/>
      <c r="BE31" s="410"/>
      <c r="BF31" s="410"/>
      <c r="BG31" s="410">
        <f>(1.2*BI13/1000)+(BG7+BH7+BI7+BJ7+BK7)/BK8</f>
        <v>1.6586207999999998</v>
      </c>
      <c r="BH31" s="410"/>
      <c r="BI31" s="410"/>
      <c r="BJ31" s="410"/>
      <c r="BK31" s="410"/>
      <c r="BL31" s="410">
        <f>(1.2*BN13/1000)+(BL7+BM7+BN7+BO7+BP7)/BP8</f>
        <v>1.4659567074380166</v>
      </c>
      <c r="BM31" s="410"/>
      <c r="BN31" s="410"/>
      <c r="BO31" s="410"/>
      <c r="BP31" s="410"/>
      <c r="BQ31" s="410">
        <f>(1.2*BR13/1000)+(BQ7+BR7+BS7)/BS8</f>
        <v>1.0528780527619881</v>
      </c>
      <c r="BR31" s="410"/>
      <c r="BS31" s="410"/>
      <c r="BT31" s="33">
        <f>((1.2*BT19)/1000)+(BT9*BT7/BT8)</f>
        <v>0.11660585000000001</v>
      </c>
      <c r="BU31" s="170">
        <f>((1.2*BU19)/1000)+(BU9*BU7/BU8)</f>
        <v>2.3497146666666668</v>
      </c>
      <c r="BV31" s="410">
        <f>(1.2*BW13/1000)+(BV7+BW7+BX7)/BX8</f>
        <v>4.2623963095758644</v>
      </c>
      <c r="BW31" s="410"/>
      <c r="BX31" s="410"/>
      <c r="BY31" s="410">
        <f>(1.2*CA13/1000)+(BY7+BZ7+CA7+CB7+CC7)/CC8</f>
        <v>5.9704401520661143</v>
      </c>
      <c r="BZ31" s="410"/>
      <c r="CA31" s="410"/>
      <c r="CB31" s="410"/>
      <c r="CC31" s="410"/>
      <c r="CD31" s="410">
        <f>(1.2*CF13/1000)+(CD7+CE7+CF7+CG7+CH7)/CH8</f>
        <v>6.7670892</v>
      </c>
      <c r="CE31" s="410"/>
      <c r="CF31" s="410"/>
      <c r="CG31" s="410"/>
      <c r="CH31" s="410"/>
      <c r="CI31" s="410">
        <f>(1.2*CK13/1000)+(CI7+CJ7+CK7+CL7+CM7)/CM8</f>
        <v>6.7670892</v>
      </c>
      <c r="CJ31" s="410"/>
      <c r="CK31" s="410"/>
      <c r="CL31" s="410"/>
      <c r="CM31" s="410"/>
      <c r="CN31" s="410">
        <f>(1.2*CP13/1000)+(CN7+CO7+CP7+CQ7+CR7)/CR8</f>
        <v>5.9704401520661143</v>
      </c>
      <c r="CO31" s="410"/>
      <c r="CP31" s="410"/>
      <c r="CQ31" s="410"/>
      <c r="CR31" s="410"/>
      <c r="CS31" s="410">
        <f>(1.2*CT13/1000)+(CS7+CT7+CU7)/CU8</f>
        <v>4.2623963095758644</v>
      </c>
      <c r="CT31" s="410"/>
      <c r="CU31" s="411"/>
      <c r="CW31" s="209">
        <f>((1.2*CW19)/1000)+(CW9*CW7/CW8)</f>
        <v>4.6576490000000002</v>
      </c>
      <c r="DX31"/>
      <c r="DY31"/>
      <c r="DZ31"/>
    </row>
    <row r="32" spans="1:130">
      <c r="A32" s="19" t="s">
        <v>272</v>
      </c>
      <c r="B32" s="181">
        <f>(5*B31*(1000/12)*(B8*12)^4)/(384*B33*B34)</f>
        <v>0.95269298776418243</v>
      </c>
      <c r="C32" s="33">
        <f>(5*C31*(1000/12)*(C8*12)^4)/(384*C33*C34)</f>
        <v>0.95269298776418243</v>
      </c>
      <c r="D32" s="170">
        <f>(5*D31*(1000/12)*(D8*12)^4)/(384*D33*D34)</f>
        <v>0.95269298776418243</v>
      </c>
      <c r="E32" s="170">
        <f>(5*E31*(1000/12)*(E8*12)^4)/(384*E33*E34)</f>
        <v>0.95269298776418243</v>
      </c>
      <c r="F32" s="175">
        <f>(5*F31*(1000/12)*(F8*12)^4)/(384*F33*F34)</f>
        <v>0.66583176060160554</v>
      </c>
      <c r="P32" s="33">
        <f>(5*P31*(1000/12)*(P8*12)^4)/(384*P33*P34)</f>
        <v>0.95269298776418243</v>
      </c>
      <c r="Q32" s="170">
        <f>(5*Q31*(1000/12)*(Q8*12)^4)/(384*Q33*Q34)</f>
        <v>0.95269298776418243</v>
      </c>
      <c r="R32" s="175">
        <f>(5*R31*(1000/12)*(R8*12)^4)/(384*R33*R34)</f>
        <v>0.66583176060160554</v>
      </c>
      <c r="AO32" s="33">
        <f>(5*AO31*(1000/12)*(AO8*12)^4)/(384*AO33*AO34)</f>
        <v>0.66583176060160554</v>
      </c>
      <c r="AP32" s="170">
        <f>(5*AP31*(1000/12)*(AP8*12)^4)/(384*AP33*AP34)</f>
        <v>0.95283603070077871</v>
      </c>
      <c r="AQ32" s="170">
        <f>(5*AQ31*(1000/12)*(AQ8*12)^4)/(384*AQ33*AQ34)</f>
        <v>0.95283603070077871</v>
      </c>
      <c r="AR32" s="170">
        <f>(5*AR31*(1000/12)*(AR8*12)^4)/(384*AR33*AR34)</f>
        <v>0.95283603070077871</v>
      </c>
      <c r="AS32" s="170">
        <f>(5*AS31*(1000/12)*(AS8*12)^4)/(384*AS33*AS34)</f>
        <v>0.95283603070077871</v>
      </c>
      <c r="AT32" s="410">
        <f>(5*AT31*(1000/12)*(AU8*12)^4)/(384*AT33*AT34)</f>
        <v>0.59845459370177223</v>
      </c>
      <c r="AU32" s="410"/>
      <c r="AV32" s="410"/>
      <c r="AW32" s="410">
        <f>((5*AW31*1000/12)*(BA8*12)^4)/(384*AW33*AW34)</f>
        <v>0.96785897727312875</v>
      </c>
      <c r="AX32" s="410"/>
      <c r="AY32" s="410"/>
      <c r="AZ32" s="410"/>
      <c r="BA32" s="410"/>
      <c r="BB32" s="410">
        <f>((5*BB31*1000/12)*(BF8*12)^4)/(384*BB33*BB34)</f>
        <v>0.91434858076225045</v>
      </c>
      <c r="BC32" s="410"/>
      <c r="BD32" s="410"/>
      <c r="BE32" s="410"/>
      <c r="BF32" s="410"/>
      <c r="BG32" s="410">
        <f>((5*BG31*1000/12)*(BK8*12)^4)/(384*BG33*BG34)</f>
        <v>0.91434858076225045</v>
      </c>
      <c r="BH32" s="410"/>
      <c r="BI32" s="410"/>
      <c r="BJ32" s="410"/>
      <c r="BK32" s="410"/>
      <c r="BL32" s="410">
        <f>((5*BL31*1000/12)*(BP8*12)^4)/(384*BL33*BL34)</f>
        <v>0.96785897727312875</v>
      </c>
      <c r="BM32" s="410"/>
      <c r="BN32" s="410"/>
      <c r="BO32" s="410"/>
      <c r="BP32" s="410"/>
      <c r="BQ32" s="410">
        <f>(5*BQ31*(1000/12)*(BR8*12)^4)/(384*BQ33*BQ34)</f>
        <v>0.59845459370177223</v>
      </c>
      <c r="BR32" s="410"/>
      <c r="BS32" s="410"/>
      <c r="BT32" s="33">
        <f>(5*BT31*(1000/12)*(BT8*12)^4)/(384*BT33*BT34)</f>
        <v>0.65687482599386293</v>
      </c>
      <c r="BU32" s="170">
        <f>(5*BU31*(1000/12)*(BU8*12)^4)/(384*BU33*BU34)</f>
        <v>0.95269298776418243</v>
      </c>
      <c r="BV32" s="410">
        <f>(5*BV31*(1000/12)*(BW8*12)^4)/(384*BV33*BV34)</f>
        <v>0.66693427452659482</v>
      </c>
      <c r="BW32" s="410"/>
      <c r="BX32" s="410"/>
      <c r="BY32" s="410">
        <f>((5*BY31*1000/12)*(CC8*12)^4)/(384*BY33*BY34)</f>
        <v>0.96486451017652686</v>
      </c>
      <c r="BZ32" s="410"/>
      <c r="CA32" s="410"/>
      <c r="CB32" s="410"/>
      <c r="CC32" s="410"/>
      <c r="CD32" s="410">
        <f>((5*CD31*1000/12)*(CH8*12)^4)/(384*CD33*CD34)</f>
        <v>0.92855142802288793</v>
      </c>
      <c r="CE32" s="410"/>
      <c r="CF32" s="410"/>
      <c r="CG32" s="410"/>
      <c r="CH32" s="410"/>
      <c r="CI32" s="410">
        <f>((5*CI31*1000/12)*(CM8*12)^4)/(384*CI33*CI34)</f>
        <v>0.92855142802288793</v>
      </c>
      <c r="CJ32" s="410"/>
      <c r="CK32" s="410"/>
      <c r="CL32" s="410"/>
      <c r="CM32" s="410"/>
      <c r="CN32" s="410">
        <f>((5*CN31*1000/12)*(CR8*12)^4)/(384*CN33*CN34)</f>
        <v>0.96486451017652686</v>
      </c>
      <c r="CO32" s="410"/>
      <c r="CP32" s="410"/>
      <c r="CQ32" s="410"/>
      <c r="CR32" s="410"/>
      <c r="CS32" s="410">
        <f>(5*CS31*(1000/12)*(CT8*12)^4)/(384*CS33*CS34)</f>
        <v>0.66693427452659482</v>
      </c>
      <c r="CT32" s="410"/>
      <c r="CU32" s="411"/>
      <c r="CW32" s="209">
        <f>(5*CW31*(1000/12)*(CW8*12)^4)/(384*CW33*CW34)</f>
        <v>0.97569716120689653</v>
      </c>
      <c r="DX32"/>
      <c r="DY32"/>
      <c r="DZ32"/>
    </row>
    <row r="33" spans="1:130">
      <c r="A33" s="159" t="s">
        <v>270</v>
      </c>
      <c r="B33" s="181">
        <v>29000000</v>
      </c>
      <c r="C33" s="33">
        <v>29000000</v>
      </c>
      <c r="D33" s="170">
        <v>29000000</v>
      </c>
      <c r="E33" s="170">
        <v>29000000</v>
      </c>
      <c r="F33" s="175">
        <v>29000000</v>
      </c>
      <c r="P33" s="33">
        <v>29000000</v>
      </c>
      <c r="Q33" s="170">
        <v>29000000</v>
      </c>
      <c r="R33" s="175">
        <v>29000000</v>
      </c>
      <c r="AO33" s="33">
        <v>29000000</v>
      </c>
      <c r="AP33" s="170">
        <v>29000000</v>
      </c>
      <c r="AQ33" s="170">
        <v>29000000</v>
      </c>
      <c r="AR33" s="170">
        <v>29000000</v>
      </c>
      <c r="AS33" s="170">
        <v>29000000</v>
      </c>
      <c r="AT33" s="417">
        <v>29000000</v>
      </c>
      <c r="AU33" s="417"/>
      <c r="AV33" s="417"/>
      <c r="AW33" s="410">
        <v>29000000</v>
      </c>
      <c r="AX33" s="410"/>
      <c r="AY33" s="410"/>
      <c r="AZ33" s="410"/>
      <c r="BA33" s="410"/>
      <c r="BB33" s="410">
        <v>29000000</v>
      </c>
      <c r="BC33" s="410"/>
      <c r="BD33" s="410"/>
      <c r="BE33" s="410"/>
      <c r="BF33" s="410"/>
      <c r="BG33" s="410">
        <v>29000000</v>
      </c>
      <c r="BH33" s="410"/>
      <c r="BI33" s="410"/>
      <c r="BJ33" s="410"/>
      <c r="BK33" s="410"/>
      <c r="BL33" s="410">
        <v>29000000</v>
      </c>
      <c r="BM33" s="410"/>
      <c r="BN33" s="410"/>
      <c r="BO33" s="410"/>
      <c r="BP33" s="410"/>
      <c r="BQ33" s="417">
        <v>29000000</v>
      </c>
      <c r="BR33" s="417"/>
      <c r="BS33" s="417"/>
      <c r="BT33" s="33">
        <v>29000000</v>
      </c>
      <c r="BU33" s="170">
        <v>29000000</v>
      </c>
      <c r="BV33" s="417">
        <v>29000000</v>
      </c>
      <c r="BW33" s="417"/>
      <c r="BX33" s="417"/>
      <c r="BY33" s="410">
        <v>29000000</v>
      </c>
      <c r="BZ33" s="410"/>
      <c r="CA33" s="410"/>
      <c r="CB33" s="410"/>
      <c r="CC33" s="410"/>
      <c r="CD33" s="410">
        <v>29000000</v>
      </c>
      <c r="CE33" s="410"/>
      <c r="CF33" s="410"/>
      <c r="CG33" s="410"/>
      <c r="CH33" s="410"/>
      <c r="CI33" s="410">
        <v>29000000</v>
      </c>
      <c r="CJ33" s="410"/>
      <c r="CK33" s="410"/>
      <c r="CL33" s="410"/>
      <c r="CM33" s="410"/>
      <c r="CN33" s="410">
        <v>29000000</v>
      </c>
      <c r="CO33" s="410"/>
      <c r="CP33" s="410"/>
      <c r="CQ33" s="410"/>
      <c r="CR33" s="410"/>
      <c r="CS33" s="417">
        <v>29000000</v>
      </c>
      <c r="CT33" s="417"/>
      <c r="CU33" s="426"/>
      <c r="CW33" s="209">
        <v>29000000</v>
      </c>
      <c r="DX33"/>
      <c r="DY33"/>
      <c r="DZ33"/>
    </row>
    <row r="34" spans="1:130">
      <c r="A34" s="187" t="s">
        <v>271</v>
      </c>
      <c r="B34" s="181">
        <v>1550</v>
      </c>
      <c r="C34" s="33">
        <v>1550</v>
      </c>
      <c r="D34" s="170">
        <v>1550</v>
      </c>
      <c r="E34" s="170">
        <v>1550</v>
      </c>
      <c r="F34" s="175">
        <v>53.8</v>
      </c>
      <c r="P34" s="33">
        <v>1550</v>
      </c>
      <c r="Q34" s="170">
        <v>1550</v>
      </c>
      <c r="R34" s="175">
        <v>53.8</v>
      </c>
      <c r="AO34" s="33">
        <v>53.8</v>
      </c>
      <c r="AP34" s="170">
        <v>1550</v>
      </c>
      <c r="AQ34" s="170">
        <v>1550</v>
      </c>
      <c r="AR34" s="170">
        <v>1550</v>
      </c>
      <c r="AS34" s="170">
        <v>1550</v>
      </c>
      <c r="AT34" s="410">
        <v>245</v>
      </c>
      <c r="AU34" s="410"/>
      <c r="AV34" s="410"/>
      <c r="AW34" s="410">
        <v>984</v>
      </c>
      <c r="AX34" s="410"/>
      <c r="AY34" s="410"/>
      <c r="AZ34" s="410"/>
      <c r="BA34" s="410"/>
      <c r="BB34" s="410">
        <v>1140</v>
      </c>
      <c r="BC34" s="410"/>
      <c r="BD34" s="410"/>
      <c r="BE34" s="410"/>
      <c r="BF34" s="410"/>
      <c r="BG34" s="410">
        <v>1140</v>
      </c>
      <c r="BH34" s="410"/>
      <c r="BI34" s="410"/>
      <c r="BJ34" s="410"/>
      <c r="BK34" s="410"/>
      <c r="BL34" s="410">
        <v>984</v>
      </c>
      <c r="BM34" s="410"/>
      <c r="BN34" s="410"/>
      <c r="BO34" s="410"/>
      <c r="BP34" s="410"/>
      <c r="BQ34" s="410">
        <v>245</v>
      </c>
      <c r="BR34" s="410"/>
      <c r="BS34" s="410"/>
      <c r="BT34" s="33">
        <v>53.8</v>
      </c>
      <c r="BU34" s="170">
        <v>1550</v>
      </c>
      <c r="BV34" s="410">
        <v>890</v>
      </c>
      <c r="BW34" s="410"/>
      <c r="BX34" s="410"/>
      <c r="BY34" s="410">
        <v>4020</v>
      </c>
      <c r="BZ34" s="410"/>
      <c r="CA34" s="410"/>
      <c r="CB34" s="410"/>
      <c r="CC34" s="410"/>
      <c r="CD34" s="410">
        <v>4580</v>
      </c>
      <c r="CE34" s="410"/>
      <c r="CF34" s="410"/>
      <c r="CG34" s="410"/>
      <c r="CH34" s="410"/>
      <c r="CI34" s="410">
        <v>4580</v>
      </c>
      <c r="CJ34" s="410"/>
      <c r="CK34" s="410"/>
      <c r="CL34" s="410"/>
      <c r="CM34" s="410"/>
      <c r="CN34" s="410">
        <v>4020</v>
      </c>
      <c r="CO34" s="410"/>
      <c r="CP34" s="410"/>
      <c r="CQ34" s="410"/>
      <c r="CR34" s="410"/>
      <c r="CS34" s="410">
        <v>890</v>
      </c>
      <c r="CT34" s="410"/>
      <c r="CU34" s="411"/>
      <c r="CW34" s="209">
        <v>3000</v>
      </c>
      <c r="DX34"/>
      <c r="DY34"/>
      <c r="DZ34"/>
    </row>
    <row r="35" spans="1:130">
      <c r="A35" s="159" t="s">
        <v>509</v>
      </c>
      <c r="B35" s="12">
        <f>B32/B30*B34</f>
        <v>1476.6741310344828</v>
      </c>
      <c r="C35" s="35">
        <f>C32/C30*C34</f>
        <v>1476.6741310344828</v>
      </c>
      <c r="D35" s="12">
        <f>D32/D30*D34</f>
        <v>1476.6741310344828</v>
      </c>
      <c r="E35" s="12">
        <f>E32/E30*E34</f>
        <v>1476.6741310344828</v>
      </c>
      <c r="F35" s="175">
        <f>F32/F30*F34</f>
        <v>42.98609846443965</v>
      </c>
      <c r="P35" s="35">
        <f>P32/P30*P34</f>
        <v>1476.6741310344828</v>
      </c>
      <c r="Q35" s="12">
        <f>Q32/Q30*Q34</f>
        <v>1476.6741310344828</v>
      </c>
      <c r="R35" s="175">
        <f>R32/R30*R34</f>
        <v>42.98609846443965</v>
      </c>
      <c r="AO35" s="33">
        <f t="shared" ref="AO35:AT35" si="26">AO32/AO30*AO34</f>
        <v>42.98609846443965</v>
      </c>
      <c r="AP35" s="170">
        <f t="shared" si="26"/>
        <v>1476.8958475862071</v>
      </c>
      <c r="AQ35" s="170">
        <f t="shared" si="26"/>
        <v>1476.8958475862071</v>
      </c>
      <c r="AR35" s="170">
        <f t="shared" si="26"/>
        <v>1476.8958475862071</v>
      </c>
      <c r="AS35" s="170">
        <f t="shared" si="26"/>
        <v>1476.8958475862071</v>
      </c>
      <c r="AT35" s="410">
        <f t="shared" si="26"/>
        <v>213.70263147782276</v>
      </c>
      <c r="AU35" s="410"/>
      <c r="AV35" s="410"/>
      <c r="AW35" s="410">
        <f>AW32/AW30*AW34</f>
        <v>944.502380466207</v>
      </c>
      <c r="AX35" s="410"/>
      <c r="AY35" s="410"/>
      <c r="AZ35" s="410"/>
      <c r="BA35" s="410"/>
      <c r="BB35" s="410">
        <f>BB32/BB30*BB34</f>
        <v>1042.3573820689655</v>
      </c>
      <c r="BC35" s="410"/>
      <c r="BD35" s="410"/>
      <c r="BE35" s="410"/>
      <c r="BF35" s="410"/>
      <c r="BG35" s="410">
        <f>BG32/BG30*BG34</f>
        <v>1042.3573820689655</v>
      </c>
      <c r="BH35" s="410"/>
      <c r="BI35" s="410"/>
      <c r="BJ35" s="410"/>
      <c r="BK35" s="410"/>
      <c r="BL35" s="410">
        <f>BL32/BL30*BL34</f>
        <v>944.502380466207</v>
      </c>
      <c r="BM35" s="410"/>
      <c r="BN35" s="410"/>
      <c r="BO35" s="410"/>
      <c r="BP35" s="410"/>
      <c r="BQ35" s="410">
        <f>BQ32/BQ30*BQ34</f>
        <v>213.70263147782276</v>
      </c>
      <c r="BR35" s="410"/>
      <c r="BS35" s="410"/>
      <c r="BT35" s="33">
        <f>BT32/BT30*BT34</f>
        <v>42.407838766163785</v>
      </c>
      <c r="BU35" s="170">
        <f>BU32/BU30*BU34</f>
        <v>1476.6741310344828</v>
      </c>
      <c r="BV35" s="410">
        <f>BV32/BV30*BV34</f>
        <v>865.13847008988409</v>
      </c>
      <c r="BW35" s="410"/>
      <c r="BX35" s="410"/>
      <c r="BY35" s="410">
        <f>BY32/BY30*BY34</f>
        <v>3846.6995017285667</v>
      </c>
      <c r="BZ35" s="410"/>
      <c r="CA35" s="410"/>
      <c r="CB35" s="410"/>
      <c r="CC35" s="410"/>
      <c r="CD35" s="410">
        <f>CD32/CD30*CD34</f>
        <v>4252.7655403448271</v>
      </c>
      <c r="CE35" s="410"/>
      <c r="CF35" s="410"/>
      <c r="CG35" s="410"/>
      <c r="CH35" s="410"/>
      <c r="CI35" s="410">
        <f>CI32/CI30*CI34</f>
        <v>4252.7655403448271</v>
      </c>
      <c r="CJ35" s="410"/>
      <c r="CK35" s="410"/>
      <c r="CL35" s="410"/>
      <c r="CM35" s="410"/>
      <c r="CN35" s="410">
        <f>CN32/CN30*CN34</f>
        <v>3846.6995017285667</v>
      </c>
      <c r="CO35" s="410"/>
      <c r="CP35" s="410"/>
      <c r="CQ35" s="410"/>
      <c r="CR35" s="410"/>
      <c r="CS35" s="410">
        <f>CS32/CS30*CS34</f>
        <v>865.13847008988409</v>
      </c>
      <c r="CT35" s="410"/>
      <c r="CU35" s="411"/>
      <c r="CW35" s="209">
        <f>CW32/CW30*CW34</f>
        <v>2927.0914836206898</v>
      </c>
      <c r="DX35"/>
      <c r="DY35"/>
      <c r="DZ35"/>
    </row>
    <row r="36" spans="1:130" s="23" customFormat="1">
      <c r="A36" s="159"/>
      <c r="B36" s="181"/>
      <c r="C36" s="33"/>
      <c r="D36" s="170"/>
      <c r="E36" s="170"/>
      <c r="F36" s="175"/>
      <c r="G36" s="181"/>
      <c r="H36" s="181"/>
      <c r="I36" s="181"/>
      <c r="J36" s="181"/>
      <c r="K36" s="181"/>
      <c r="L36" s="181"/>
      <c r="M36" s="181"/>
      <c r="N36" s="181"/>
      <c r="O36" s="181"/>
      <c r="P36" s="33"/>
      <c r="Q36" s="170"/>
      <c r="R36" s="175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33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5"/>
      <c r="BT36" s="33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258"/>
      <c r="CT36" s="258"/>
      <c r="CU36" s="259"/>
      <c r="CV36" s="181"/>
      <c r="CW36" s="209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</row>
    <row r="37" spans="1:130" s="23" customFormat="1">
      <c r="A37" s="160" t="s">
        <v>694</v>
      </c>
      <c r="B37" s="181"/>
      <c r="C37" s="33"/>
      <c r="D37" s="170"/>
      <c r="E37" s="170"/>
      <c r="F37" s="175"/>
      <c r="G37" s="181"/>
      <c r="H37" s="181"/>
      <c r="I37" s="181"/>
      <c r="J37" s="181"/>
      <c r="K37" s="181"/>
      <c r="L37" s="181"/>
      <c r="M37" s="181"/>
      <c r="N37" s="181"/>
      <c r="O37" s="181"/>
      <c r="P37" s="33"/>
      <c r="Q37" s="170"/>
      <c r="R37" s="175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33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5"/>
      <c r="BT37" s="33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258"/>
      <c r="CT37" s="258"/>
      <c r="CU37" s="259"/>
      <c r="CV37" s="181"/>
      <c r="CW37" s="209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</row>
    <row r="38" spans="1:130" s="23" customFormat="1">
      <c r="A38" s="186" t="s">
        <v>677</v>
      </c>
      <c r="B38" s="181">
        <f>16.4/1000</f>
        <v>1.6399999999999998E-2</v>
      </c>
      <c r="C38" s="33">
        <f>16.4/1000</f>
        <v>1.6399999999999998E-2</v>
      </c>
      <c r="D38" s="170">
        <f>16.4/1000</f>
        <v>1.6399999999999998E-2</v>
      </c>
      <c r="E38" s="170">
        <f>16.4/1000</f>
        <v>1.6399999999999998E-2</v>
      </c>
      <c r="F38" s="175">
        <f>16.4/1000</f>
        <v>1.6399999999999998E-2</v>
      </c>
      <c r="G38" s="181"/>
      <c r="H38" s="181"/>
      <c r="I38" s="181"/>
      <c r="J38" s="181"/>
      <c r="K38" s="181"/>
      <c r="L38" s="181"/>
      <c r="M38" s="181"/>
      <c r="N38" s="181"/>
      <c r="O38" s="181"/>
      <c r="P38" s="33">
        <f>16.4/1000</f>
        <v>1.6399999999999998E-2</v>
      </c>
      <c r="Q38" s="170">
        <f>16.4/1000</f>
        <v>1.6399999999999998E-2</v>
      </c>
      <c r="R38" s="175">
        <f>16.4/1000</f>
        <v>1.6399999999999998E-2</v>
      </c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33">
        <f>16.4/1000</f>
        <v>1.6399999999999998E-2</v>
      </c>
      <c r="AP38" s="170">
        <f>16.4/1000</f>
        <v>1.6399999999999998E-2</v>
      </c>
      <c r="AQ38" s="170">
        <f>16.4/1000</f>
        <v>1.6399999999999998E-2</v>
      </c>
      <c r="AR38" s="170">
        <f>16.4/1000</f>
        <v>1.6399999999999998E-2</v>
      </c>
      <c r="AS38" s="170">
        <f>16.4/1000</f>
        <v>1.6399999999999998E-2</v>
      </c>
      <c r="AT38" s="410">
        <f t="shared" ref="AT38:BQ38" si="27">16.4/1000</f>
        <v>1.6399999999999998E-2</v>
      </c>
      <c r="AU38" s="410"/>
      <c r="AV38" s="410"/>
      <c r="AW38" s="410">
        <f t="shared" si="27"/>
        <v>1.6399999999999998E-2</v>
      </c>
      <c r="AX38" s="410"/>
      <c r="AY38" s="410"/>
      <c r="AZ38" s="410"/>
      <c r="BA38" s="410"/>
      <c r="BB38" s="410">
        <f t="shared" si="27"/>
        <v>1.6399999999999998E-2</v>
      </c>
      <c r="BC38" s="410"/>
      <c r="BD38" s="410"/>
      <c r="BE38" s="410"/>
      <c r="BF38" s="410"/>
      <c r="BG38" s="410">
        <f t="shared" si="27"/>
        <v>1.6399999999999998E-2</v>
      </c>
      <c r="BH38" s="410"/>
      <c r="BI38" s="410"/>
      <c r="BJ38" s="410"/>
      <c r="BK38" s="410"/>
      <c r="BL38" s="410">
        <f t="shared" si="27"/>
        <v>1.6399999999999998E-2</v>
      </c>
      <c r="BM38" s="410"/>
      <c r="BN38" s="410"/>
      <c r="BO38" s="410"/>
      <c r="BP38" s="410"/>
      <c r="BQ38" s="410">
        <f t="shared" si="27"/>
        <v>1.6399999999999998E-2</v>
      </c>
      <c r="BR38" s="410"/>
      <c r="BS38" s="411"/>
      <c r="BT38" s="33">
        <f>16.4/1000</f>
        <v>1.6399999999999998E-2</v>
      </c>
      <c r="BU38" s="170">
        <f>16.4/1000</f>
        <v>1.6399999999999998E-2</v>
      </c>
      <c r="BV38" s="410">
        <v>1.6399999999999998E-2</v>
      </c>
      <c r="BW38" s="410"/>
      <c r="BX38" s="410"/>
      <c r="BY38" s="410">
        <v>1.6399999999999998E-2</v>
      </c>
      <c r="BZ38" s="410"/>
      <c r="CA38" s="410"/>
      <c r="CB38" s="410"/>
      <c r="CC38" s="410"/>
      <c r="CD38" s="410">
        <v>1.6399999999999998E-2</v>
      </c>
      <c r="CE38" s="410"/>
      <c r="CF38" s="410"/>
      <c r="CG38" s="410"/>
      <c r="CH38" s="410"/>
      <c r="CI38" s="410">
        <v>1.6399999999999998E-2</v>
      </c>
      <c r="CJ38" s="410"/>
      <c r="CK38" s="410"/>
      <c r="CL38" s="410"/>
      <c r="CM38" s="410"/>
      <c r="CN38" s="410">
        <v>1.6399999999999998E-2</v>
      </c>
      <c r="CO38" s="410"/>
      <c r="CP38" s="410"/>
      <c r="CQ38" s="410"/>
      <c r="CR38" s="410"/>
      <c r="CS38" s="410">
        <v>1.6399999999999998E-2</v>
      </c>
      <c r="CT38" s="410"/>
      <c r="CU38" s="411"/>
      <c r="CV38" s="181"/>
      <c r="CW38" s="209">
        <f>16.4/1000</f>
        <v>1.6399999999999998E-2</v>
      </c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</row>
    <row r="39" spans="1:130" s="23" customFormat="1">
      <c r="A39" s="186" t="s">
        <v>678</v>
      </c>
      <c r="B39" s="181">
        <f>23.422/1000</f>
        <v>2.3422000000000002E-2</v>
      </c>
      <c r="C39" s="33">
        <f>23.422/1000</f>
        <v>2.3422000000000002E-2</v>
      </c>
      <c r="D39" s="170">
        <f>23.422/1000</f>
        <v>2.3422000000000002E-2</v>
      </c>
      <c r="E39" s="170">
        <f>23.422/1000</f>
        <v>2.3422000000000002E-2</v>
      </c>
      <c r="F39" s="175">
        <f>23.422/1000</f>
        <v>2.3422000000000002E-2</v>
      </c>
      <c r="G39" s="181"/>
      <c r="H39" s="181"/>
      <c r="I39" s="181"/>
      <c r="J39" s="181"/>
      <c r="K39" s="181"/>
      <c r="L39" s="181"/>
      <c r="M39" s="181"/>
      <c r="N39" s="181"/>
      <c r="O39" s="181"/>
      <c r="P39" s="33">
        <f>23.422/1000</f>
        <v>2.3422000000000002E-2</v>
      </c>
      <c r="Q39" s="170">
        <f>23.422/1000</f>
        <v>2.3422000000000002E-2</v>
      </c>
      <c r="R39" s="175">
        <f>23.422/1000</f>
        <v>2.3422000000000002E-2</v>
      </c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33">
        <f>23.422/1000</f>
        <v>2.3422000000000002E-2</v>
      </c>
      <c r="AP39" s="170">
        <f>23.422/1000</f>
        <v>2.3422000000000002E-2</v>
      </c>
      <c r="AQ39" s="170">
        <f>23.422/1000</f>
        <v>2.3422000000000002E-2</v>
      </c>
      <c r="AR39" s="170">
        <f>23.422/1000</f>
        <v>2.3422000000000002E-2</v>
      </c>
      <c r="AS39" s="170">
        <f>23.422/1000</f>
        <v>2.3422000000000002E-2</v>
      </c>
      <c r="AT39" s="410">
        <f t="shared" ref="AT39:BQ39" si="28">23.422/1000</f>
        <v>2.3422000000000002E-2</v>
      </c>
      <c r="AU39" s="410"/>
      <c r="AV39" s="410"/>
      <c r="AW39" s="410">
        <f t="shared" si="28"/>
        <v>2.3422000000000002E-2</v>
      </c>
      <c r="AX39" s="410"/>
      <c r="AY39" s="410"/>
      <c r="AZ39" s="410"/>
      <c r="BA39" s="410"/>
      <c r="BB39" s="410">
        <f t="shared" si="28"/>
        <v>2.3422000000000002E-2</v>
      </c>
      <c r="BC39" s="410"/>
      <c r="BD39" s="410"/>
      <c r="BE39" s="410"/>
      <c r="BF39" s="410"/>
      <c r="BG39" s="410">
        <f t="shared" si="28"/>
        <v>2.3422000000000002E-2</v>
      </c>
      <c r="BH39" s="410"/>
      <c r="BI39" s="410"/>
      <c r="BJ39" s="410"/>
      <c r="BK39" s="410"/>
      <c r="BL39" s="410">
        <f t="shared" si="28"/>
        <v>2.3422000000000002E-2</v>
      </c>
      <c r="BM39" s="410"/>
      <c r="BN39" s="410"/>
      <c r="BO39" s="410"/>
      <c r="BP39" s="410"/>
      <c r="BQ39" s="410">
        <f t="shared" si="28"/>
        <v>2.3422000000000002E-2</v>
      </c>
      <c r="BR39" s="410"/>
      <c r="BS39" s="411"/>
      <c r="BT39" s="33">
        <f>23.422/1000</f>
        <v>2.3422000000000002E-2</v>
      </c>
      <c r="BU39" s="170">
        <f>23.422/1000</f>
        <v>2.3422000000000002E-2</v>
      </c>
      <c r="BV39" s="410">
        <v>2.3422000000000002E-2</v>
      </c>
      <c r="BW39" s="410"/>
      <c r="BX39" s="410"/>
      <c r="BY39" s="410">
        <v>2.3422000000000002E-2</v>
      </c>
      <c r="BZ39" s="410"/>
      <c r="CA39" s="410"/>
      <c r="CB39" s="410"/>
      <c r="CC39" s="410"/>
      <c r="CD39" s="410">
        <v>2.3422000000000002E-2</v>
      </c>
      <c r="CE39" s="410"/>
      <c r="CF39" s="410"/>
      <c r="CG39" s="410"/>
      <c r="CH39" s="410"/>
      <c r="CI39" s="410">
        <v>2.3422000000000002E-2</v>
      </c>
      <c r="CJ39" s="410"/>
      <c r="CK39" s="410"/>
      <c r="CL39" s="410"/>
      <c r="CM39" s="410"/>
      <c r="CN39" s="410">
        <v>2.3422000000000002E-2</v>
      </c>
      <c r="CO39" s="410"/>
      <c r="CP39" s="410"/>
      <c r="CQ39" s="410"/>
      <c r="CR39" s="410"/>
      <c r="CS39" s="410">
        <v>2.3422000000000002E-2</v>
      </c>
      <c r="CT39" s="410"/>
      <c r="CU39" s="411"/>
      <c r="CV39" s="181"/>
      <c r="CW39" s="209">
        <f>23.422/1000</f>
        <v>2.3422000000000002E-2</v>
      </c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</row>
    <row r="40" spans="1:130" s="23" customFormat="1">
      <c r="A40" s="186" t="s">
        <v>684</v>
      </c>
      <c r="B40" s="181">
        <f>(0.4*B39*B13)/2</f>
        <v>7.0266000000000009E-2</v>
      </c>
      <c r="C40" s="33">
        <f>(0.4*C39*C13)/2</f>
        <v>7.0266000000000009E-2</v>
      </c>
      <c r="D40" s="170">
        <f>(0.4*D38*D13)/2</f>
        <v>4.9200000000000001E-2</v>
      </c>
      <c r="E40" s="170">
        <f>(0.4*E38*E13)/2</f>
        <v>4.9200000000000001E-2</v>
      </c>
      <c r="F40" s="175">
        <f>(0.4*F39*F13)/2</f>
        <v>7.0266000000000009E-2</v>
      </c>
      <c r="G40" s="181"/>
      <c r="H40" s="181"/>
      <c r="I40" s="181"/>
      <c r="J40" s="181"/>
      <c r="K40" s="181"/>
      <c r="L40" s="181"/>
      <c r="M40" s="181"/>
      <c r="N40" s="181"/>
      <c r="O40" s="181"/>
      <c r="P40" s="33">
        <f>(0.4*P38*P13)/2</f>
        <v>4.9200000000000001E-2</v>
      </c>
      <c r="Q40" s="170">
        <f>(0.4*Q38*Q13)/2</f>
        <v>4.9200000000000001E-2</v>
      </c>
      <c r="R40" s="175">
        <f>(0.4*R39*R13)/2</f>
        <v>7.0266000000000009E-2</v>
      </c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33">
        <f>(0.4*AO39*AO13)/2</f>
        <v>7.0266000000000009E-2</v>
      </c>
      <c r="AP40" s="170">
        <f>(0.4*AP38*AP13)/2</f>
        <v>7.2160000000000002E-2</v>
      </c>
      <c r="AQ40" s="170">
        <f>(0.4*AQ38*AQ13)/2</f>
        <v>7.2160000000000002E-2</v>
      </c>
      <c r="AR40" s="170">
        <f>(0.4*AR38*AR13)/2</f>
        <v>7.2160000000000002E-2</v>
      </c>
      <c r="AS40" s="170">
        <f>(0.4*AS38*AS13)/2</f>
        <v>7.2160000000000002E-2</v>
      </c>
      <c r="AT40" s="410">
        <f>(0.4*AT38*AU13)/2</f>
        <v>7.2160000000000002E-2</v>
      </c>
      <c r="AU40" s="410"/>
      <c r="AV40" s="410"/>
      <c r="AW40" s="410">
        <f>(0.4*AW38*AY13)/2</f>
        <v>7.2160000000000002E-2</v>
      </c>
      <c r="AX40" s="410"/>
      <c r="AY40" s="410"/>
      <c r="AZ40" s="410"/>
      <c r="BA40" s="410"/>
      <c r="BB40" s="410">
        <f>(0.4*BB38*BD13)/2</f>
        <v>7.2160000000000002E-2</v>
      </c>
      <c r="BC40" s="410"/>
      <c r="BD40" s="410"/>
      <c r="BE40" s="410"/>
      <c r="BF40" s="410"/>
      <c r="BG40" s="410">
        <f>(0.4*BG38*BI13)/2</f>
        <v>7.2160000000000002E-2</v>
      </c>
      <c r="BH40" s="410"/>
      <c r="BI40" s="410"/>
      <c r="BJ40" s="410"/>
      <c r="BK40" s="410"/>
      <c r="BL40" s="410">
        <f>(0.4*BL38*BN13)/2</f>
        <v>7.2160000000000002E-2</v>
      </c>
      <c r="BM40" s="410"/>
      <c r="BN40" s="410"/>
      <c r="BO40" s="410"/>
      <c r="BP40" s="410"/>
      <c r="BQ40" s="410">
        <f>(0.4*BQ38*BR13)/2</f>
        <v>7.2160000000000002E-2</v>
      </c>
      <c r="BR40" s="410"/>
      <c r="BS40" s="410"/>
      <c r="BT40" s="33">
        <f>(0.4*BT39*BT13)/2</f>
        <v>7.0266000000000009E-2</v>
      </c>
      <c r="BU40" s="170">
        <f>(0.4*BU38*BU13)/2</f>
        <v>4.9200000000000001E-2</v>
      </c>
      <c r="BV40" s="410">
        <f>(0.4*BV38*BW13)/2</f>
        <v>4.9200000000000001E-2</v>
      </c>
      <c r="BW40" s="410"/>
      <c r="BX40" s="410"/>
      <c r="BY40" s="410">
        <f>(0.4*BY38*CA13)/2</f>
        <v>4.9200000000000001E-2</v>
      </c>
      <c r="BZ40" s="410"/>
      <c r="CA40" s="410"/>
      <c r="CB40" s="410"/>
      <c r="CC40" s="410"/>
      <c r="CD40" s="410">
        <f>(0.4*CD38*CF13)/2</f>
        <v>4.9200000000000001E-2</v>
      </c>
      <c r="CE40" s="410"/>
      <c r="CF40" s="410"/>
      <c r="CG40" s="410"/>
      <c r="CH40" s="410"/>
      <c r="CI40" s="410">
        <f>(0.4*CI38*CK13)/2</f>
        <v>4.9200000000000001E-2</v>
      </c>
      <c r="CJ40" s="410"/>
      <c r="CK40" s="410"/>
      <c r="CL40" s="410"/>
      <c r="CM40" s="410"/>
      <c r="CN40" s="410">
        <f>(0.4*CN38*CP13)/2</f>
        <v>4.9200000000000001E-2</v>
      </c>
      <c r="CO40" s="410"/>
      <c r="CP40" s="410"/>
      <c r="CQ40" s="410"/>
      <c r="CR40" s="410"/>
      <c r="CS40" s="410">
        <f>(0.4*CS38*CT13)/2</f>
        <v>4.9200000000000001E-2</v>
      </c>
      <c r="CT40" s="410"/>
      <c r="CU40" s="411"/>
      <c r="CV40" s="181"/>
      <c r="CW40" s="209">
        <f>(0.4*CW39*CW13)/2</f>
        <v>7.0266000000000009E-2</v>
      </c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</row>
    <row r="41" spans="1:130" s="23" customFormat="1">
      <c r="A41" s="186" t="s">
        <v>681</v>
      </c>
      <c r="B41" s="181">
        <f>((B40*B8^2)/10)</f>
        <v>6.3239400000000012</v>
      </c>
      <c r="C41" s="33">
        <f>((C40*C8^2)/10)</f>
        <v>6.3239400000000012</v>
      </c>
      <c r="D41" s="170">
        <f>((D40*D8^2)/10)</f>
        <v>4.4279999999999999</v>
      </c>
      <c r="E41" s="170">
        <f>((E40*E8^2)/10)</f>
        <v>4.4279999999999999</v>
      </c>
      <c r="F41" s="175">
        <f>((F40*F8^2)/10)</f>
        <v>4.3916250000000003</v>
      </c>
      <c r="G41" s="181"/>
      <c r="H41" s="181"/>
      <c r="I41" s="181"/>
      <c r="J41" s="181"/>
      <c r="K41" s="181"/>
      <c r="L41" s="181"/>
      <c r="M41" s="181"/>
      <c r="N41" s="181"/>
      <c r="O41" s="181"/>
      <c r="P41" s="33">
        <f>((P40*P8^2)/10)</f>
        <v>4.4279999999999999</v>
      </c>
      <c r="Q41" s="170">
        <f>((Q40*Q8^2)/10)</f>
        <v>4.4279999999999999</v>
      </c>
      <c r="R41" s="175">
        <f>((R40*R8^2)/10)</f>
        <v>4.3916250000000003</v>
      </c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33">
        <f>((AO40*AO8^2)/10)</f>
        <v>4.3916250000000003</v>
      </c>
      <c r="AP41" s="170">
        <f>((AP40*AP8^2)/10)</f>
        <v>6.4944000000000006</v>
      </c>
      <c r="AQ41" s="170">
        <f>((AQ40*AQ8^2)/10)</f>
        <v>6.4944000000000006</v>
      </c>
      <c r="AR41" s="170">
        <f>((AR40*AR8^2)/10)</f>
        <v>6.4944000000000006</v>
      </c>
      <c r="AS41" s="170">
        <f>((AS40*AS8^2)/10)</f>
        <v>6.4944000000000006</v>
      </c>
      <c r="AT41" s="410">
        <f>((AT40*AU8^2)/10)</f>
        <v>3.0571297590239994</v>
      </c>
      <c r="AU41" s="410"/>
      <c r="AV41" s="410"/>
      <c r="AW41" s="410">
        <f>((AW40*AY8^2)/10)</f>
        <v>6.6030910000000009</v>
      </c>
      <c r="AX41" s="410"/>
      <c r="AY41" s="410"/>
      <c r="AZ41" s="410"/>
      <c r="BA41" s="410"/>
      <c r="BB41" s="410">
        <f>((BB40*BD8^2)/10)</f>
        <v>6.4944000000000006</v>
      </c>
      <c r="BC41" s="410"/>
      <c r="BD41" s="410"/>
      <c r="BE41" s="410"/>
      <c r="BF41" s="410"/>
      <c r="BG41" s="410">
        <f>((BG40*BI8^2)/10)</f>
        <v>6.4944000000000006</v>
      </c>
      <c r="BH41" s="410"/>
      <c r="BI41" s="410"/>
      <c r="BJ41" s="410"/>
      <c r="BK41" s="410"/>
      <c r="BL41" s="410">
        <f>((BL40*BN8^2)/10)</f>
        <v>6.6030910000000009</v>
      </c>
      <c r="BM41" s="410"/>
      <c r="BN41" s="410"/>
      <c r="BO41" s="410"/>
      <c r="BP41" s="410"/>
      <c r="BQ41" s="410">
        <f>((BQ40*BR8^2)/10)</f>
        <v>3.0571297590239994</v>
      </c>
      <c r="BR41" s="410"/>
      <c r="BS41" s="410"/>
      <c r="BT41" s="33">
        <f>((BT40*BT8^2)/10)</f>
        <v>4.3916250000000003</v>
      </c>
      <c r="BU41" s="170">
        <f>((BU40*BU8^2)/10)</f>
        <v>4.4279999999999999</v>
      </c>
      <c r="BV41" s="410">
        <f>((BV40*BW8^2)/10)</f>
        <v>2.0844066538799995</v>
      </c>
      <c r="BW41" s="410"/>
      <c r="BX41" s="410"/>
      <c r="BY41" s="410">
        <f>((BY40*CA8^2)/10)</f>
        <v>4.5021075000000002</v>
      </c>
      <c r="BZ41" s="410"/>
      <c r="CA41" s="410"/>
      <c r="CB41" s="410"/>
      <c r="CC41" s="410"/>
      <c r="CD41" s="410">
        <f>((CD40*CF8^2)/10)</f>
        <v>4.4279999999999999</v>
      </c>
      <c r="CE41" s="410"/>
      <c r="CF41" s="410"/>
      <c r="CG41" s="410"/>
      <c r="CH41" s="410"/>
      <c r="CI41" s="410">
        <f>((CI40*CK8^2)/10)</f>
        <v>4.4279999999999999</v>
      </c>
      <c r="CJ41" s="410"/>
      <c r="CK41" s="410"/>
      <c r="CL41" s="410"/>
      <c r="CM41" s="410"/>
      <c r="CN41" s="410">
        <f>((CN40*CP8^2)/10)</f>
        <v>4.5021075000000002</v>
      </c>
      <c r="CO41" s="410"/>
      <c r="CP41" s="410"/>
      <c r="CQ41" s="410"/>
      <c r="CR41" s="410"/>
      <c r="CS41" s="410">
        <f>((CS40*CT8^2)/10)</f>
        <v>2.0844066538799995</v>
      </c>
      <c r="CT41" s="410"/>
      <c r="CU41" s="411"/>
      <c r="CV41" s="181"/>
      <c r="CW41" s="209">
        <f>((CW40*CW8^2)/10)</f>
        <v>6.3239400000000012</v>
      </c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</row>
    <row r="42" spans="1:130" s="23" customFormat="1">
      <c r="A42" s="186" t="s">
        <v>682</v>
      </c>
      <c r="B42" s="181">
        <f>7.04</f>
        <v>7.04</v>
      </c>
      <c r="C42" s="33">
        <f>7.04</f>
        <v>7.04</v>
      </c>
      <c r="D42" s="170">
        <f>7.04</f>
        <v>7.04</v>
      </c>
      <c r="E42" s="170">
        <f>7.04</f>
        <v>7.04</v>
      </c>
      <c r="F42" s="175">
        <f>7.04</f>
        <v>7.04</v>
      </c>
      <c r="G42" s="181"/>
      <c r="H42" s="181"/>
      <c r="I42" s="181"/>
      <c r="J42" s="181"/>
      <c r="K42" s="181"/>
      <c r="L42" s="181"/>
      <c r="M42" s="181"/>
      <c r="N42" s="181"/>
      <c r="O42" s="181"/>
      <c r="P42" s="33">
        <f>7.04</f>
        <v>7.04</v>
      </c>
      <c r="Q42" s="170">
        <f>7.04</f>
        <v>7.04</v>
      </c>
      <c r="R42" s="175">
        <f>7.04</f>
        <v>7.04</v>
      </c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33">
        <f>7.04</f>
        <v>7.04</v>
      </c>
      <c r="AP42" s="170">
        <f>7.04</f>
        <v>7.04</v>
      </c>
      <c r="AQ42" s="170">
        <f>7.04</f>
        <v>7.04</v>
      </c>
      <c r="AR42" s="170">
        <f>7.04</f>
        <v>7.04</v>
      </c>
      <c r="AS42" s="170">
        <f>7.04</f>
        <v>7.04</v>
      </c>
      <c r="AT42" s="410">
        <v>5.03</v>
      </c>
      <c r="AU42" s="410"/>
      <c r="AV42" s="410"/>
      <c r="AW42" s="410">
        <v>6.53</v>
      </c>
      <c r="AX42" s="410"/>
      <c r="AY42" s="410"/>
      <c r="AZ42" s="410"/>
      <c r="BA42" s="410"/>
      <c r="BB42" s="410">
        <v>8.2200000000000006</v>
      </c>
      <c r="BC42" s="410"/>
      <c r="BD42" s="410"/>
      <c r="BE42" s="410"/>
      <c r="BF42" s="410"/>
      <c r="BG42" s="410">
        <v>8.2200000000000006</v>
      </c>
      <c r="BH42" s="410"/>
      <c r="BI42" s="410"/>
      <c r="BJ42" s="410"/>
      <c r="BK42" s="410"/>
      <c r="BL42" s="410">
        <v>6.53</v>
      </c>
      <c r="BM42" s="410"/>
      <c r="BN42" s="410"/>
      <c r="BO42" s="410"/>
      <c r="BP42" s="410"/>
      <c r="BQ42" s="410">
        <v>5.03</v>
      </c>
      <c r="BR42" s="410"/>
      <c r="BS42" s="410"/>
      <c r="BT42" s="33">
        <f>7.04</f>
        <v>7.04</v>
      </c>
      <c r="BU42" s="170">
        <f>7.04</f>
        <v>7.04</v>
      </c>
      <c r="BV42" s="410">
        <v>7.53</v>
      </c>
      <c r="BW42" s="410"/>
      <c r="BX42" s="410"/>
      <c r="BY42" s="410">
        <v>12.9</v>
      </c>
      <c r="BZ42" s="410"/>
      <c r="CA42" s="410"/>
      <c r="CB42" s="410"/>
      <c r="CC42" s="410"/>
      <c r="CD42" s="410">
        <v>12.9</v>
      </c>
      <c r="CE42" s="410"/>
      <c r="CF42" s="410"/>
      <c r="CG42" s="410"/>
      <c r="CH42" s="410"/>
      <c r="CI42" s="410">
        <v>12.9</v>
      </c>
      <c r="CJ42" s="410"/>
      <c r="CK42" s="410"/>
      <c r="CL42" s="410"/>
      <c r="CM42" s="410"/>
      <c r="CN42" s="410">
        <v>12.9</v>
      </c>
      <c r="CO42" s="410"/>
      <c r="CP42" s="410"/>
      <c r="CQ42" s="410"/>
      <c r="CR42" s="410"/>
      <c r="CS42" s="410">
        <v>7.53</v>
      </c>
      <c r="CT42" s="410"/>
      <c r="CU42" s="411"/>
      <c r="CV42" s="181"/>
      <c r="CW42" s="209">
        <v>9</v>
      </c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</row>
    <row r="43" spans="1:130" s="23" customFormat="1">
      <c r="A43" s="186" t="s">
        <v>683</v>
      </c>
      <c r="B43" s="181">
        <f>0.43</f>
        <v>0.43</v>
      </c>
      <c r="C43" s="33">
        <f>0.43</f>
        <v>0.43</v>
      </c>
      <c r="D43" s="170">
        <f>0.43</f>
        <v>0.43</v>
      </c>
      <c r="E43" s="170">
        <f>0.43</f>
        <v>0.43</v>
      </c>
      <c r="F43" s="175">
        <f>0.43</f>
        <v>0.43</v>
      </c>
      <c r="G43" s="181"/>
      <c r="H43" s="181"/>
      <c r="I43" s="181"/>
      <c r="J43" s="181"/>
      <c r="K43" s="181"/>
      <c r="L43" s="181"/>
      <c r="M43" s="181"/>
      <c r="N43" s="181"/>
      <c r="O43" s="181"/>
      <c r="P43" s="33">
        <f>0.43</f>
        <v>0.43</v>
      </c>
      <c r="Q43" s="170">
        <f>0.43</f>
        <v>0.43</v>
      </c>
      <c r="R43" s="175">
        <f>0.43</f>
        <v>0.43</v>
      </c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33">
        <f>0.43</f>
        <v>0.43</v>
      </c>
      <c r="AP43" s="170">
        <f>0.43</f>
        <v>0.43</v>
      </c>
      <c r="AQ43" s="170">
        <f>0.43</f>
        <v>0.43</v>
      </c>
      <c r="AR43" s="170">
        <f>0.43</f>
        <v>0.43</v>
      </c>
      <c r="AS43" s="170">
        <f>0.43</f>
        <v>0.43</v>
      </c>
      <c r="AT43" s="410">
        <v>0.255</v>
      </c>
      <c r="AU43" s="410"/>
      <c r="AV43" s="410"/>
      <c r="AW43" s="410">
        <v>0.38</v>
      </c>
      <c r="AX43" s="410"/>
      <c r="AY43" s="410"/>
      <c r="AZ43" s="410"/>
      <c r="BA43" s="410"/>
      <c r="BB43" s="410">
        <v>0.375</v>
      </c>
      <c r="BC43" s="410"/>
      <c r="BD43" s="410"/>
      <c r="BE43" s="410"/>
      <c r="BF43" s="410"/>
      <c r="BG43" s="410">
        <v>0.375</v>
      </c>
      <c r="BH43" s="410"/>
      <c r="BI43" s="410"/>
      <c r="BJ43" s="410"/>
      <c r="BK43" s="410"/>
      <c r="BL43" s="410">
        <v>0.38</v>
      </c>
      <c r="BM43" s="410"/>
      <c r="BN43" s="410"/>
      <c r="BO43" s="410"/>
      <c r="BP43" s="410"/>
      <c r="BQ43" s="410">
        <v>0.255</v>
      </c>
      <c r="BR43" s="410"/>
      <c r="BS43" s="410"/>
      <c r="BT43" s="33">
        <f>0.43</f>
        <v>0.43</v>
      </c>
      <c r="BU43" s="170">
        <f>0.43</f>
        <v>0.43</v>
      </c>
      <c r="BV43" s="410">
        <v>0.39</v>
      </c>
      <c r="BW43" s="410"/>
      <c r="BX43" s="410"/>
      <c r="BY43" s="410">
        <v>0.60499999999999998</v>
      </c>
      <c r="BZ43" s="410"/>
      <c r="CA43" s="410"/>
      <c r="CB43" s="410"/>
      <c r="CC43" s="410"/>
      <c r="CD43" s="410">
        <v>0.65</v>
      </c>
      <c r="CE43" s="410"/>
      <c r="CF43" s="410"/>
      <c r="CG43" s="410"/>
      <c r="CH43" s="410"/>
      <c r="CI43" s="410">
        <v>0.65</v>
      </c>
      <c r="CJ43" s="410"/>
      <c r="CK43" s="410"/>
      <c r="CL43" s="410"/>
      <c r="CM43" s="410"/>
      <c r="CN43" s="410">
        <v>0.60499999999999998</v>
      </c>
      <c r="CO43" s="410"/>
      <c r="CP43" s="410"/>
      <c r="CQ43" s="410"/>
      <c r="CR43" s="410"/>
      <c r="CS43" s="410">
        <v>0.39</v>
      </c>
      <c r="CT43" s="410"/>
      <c r="CU43" s="411"/>
      <c r="CV43" s="181"/>
      <c r="CW43" s="209">
        <f>0.55</f>
        <v>0.55000000000000004</v>
      </c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</row>
    <row r="44" spans="1:130" s="23" customFormat="1">
      <c r="A44" s="186" t="s">
        <v>679</v>
      </c>
      <c r="B44" s="181">
        <f>(6*B41)/((B42*B43)^2)</f>
        <v>4.1405378759012024</v>
      </c>
      <c r="C44" s="33">
        <f>(6*C41)/((C42*C43)^2)</f>
        <v>4.1405378759012024</v>
      </c>
      <c r="D44" s="170">
        <f>(6*D41)/((D42*D43)^2)</f>
        <v>2.8991897004858549</v>
      </c>
      <c r="E44" s="170">
        <f>(6*E41)/((E42*E43)^2)</f>
        <v>2.8991897004858549</v>
      </c>
      <c r="F44" s="175">
        <f>(6*F41)/((F42*F43)^2)</f>
        <v>2.8753735249313896</v>
      </c>
      <c r="G44" s="181"/>
      <c r="H44" s="181"/>
      <c r="I44" s="181"/>
      <c r="J44" s="181"/>
      <c r="K44" s="181"/>
      <c r="L44" s="181"/>
      <c r="M44" s="181"/>
      <c r="N44" s="181"/>
      <c r="O44" s="181"/>
      <c r="P44" s="33">
        <f>(6*P41)/((P42*P43)^2)</f>
        <v>2.8991897004858549</v>
      </c>
      <c r="Q44" s="170">
        <f>(6*Q41)/((Q42*Q43)^2)</f>
        <v>2.8991897004858549</v>
      </c>
      <c r="R44" s="175">
        <f>(6*R41)/((R42*R43)^2)</f>
        <v>2.8753735249313896</v>
      </c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33">
        <f>(6*AO41)/((AO42*AO43)^2)</f>
        <v>2.8753735249313896</v>
      </c>
      <c r="AP44" s="170">
        <f>(6*AP41)/((AP42*AP43)^2)</f>
        <v>4.2521448940459221</v>
      </c>
      <c r="AQ44" s="170">
        <f>(6*AQ41)/((AQ42*AQ43)^2)</f>
        <v>4.2521448940459221</v>
      </c>
      <c r="AR44" s="170">
        <f>(6*AR41)/((AR42*AR43)^2)</f>
        <v>4.2521448940459221</v>
      </c>
      <c r="AS44" s="170">
        <f>(6*AS41)/((AS42*AS43)^2)</f>
        <v>4.2521448940459221</v>
      </c>
      <c r="AT44" s="410">
        <f>((6*AT41)/(AT43*AT42)^2)</f>
        <v>11.149330566046165</v>
      </c>
      <c r="AU44" s="410"/>
      <c r="AV44" s="410"/>
      <c r="AW44" s="410">
        <f>((6*AW41)/(AW42*AW43)^2)</f>
        <v>6.4343543886236336</v>
      </c>
      <c r="AX44" s="410"/>
      <c r="AY44" s="410"/>
      <c r="AZ44" s="410"/>
      <c r="BA44" s="410"/>
      <c r="BB44" s="410">
        <f>((6*BB41)/(BB42*BB43)^2)</f>
        <v>4.1009465963379323</v>
      </c>
      <c r="BC44" s="410"/>
      <c r="BD44" s="410"/>
      <c r="BE44" s="410"/>
      <c r="BF44" s="410"/>
      <c r="BG44" s="410">
        <f>((6*BG41)/(BG42*BG43)^2)</f>
        <v>4.1009465963379323</v>
      </c>
      <c r="BH44" s="410"/>
      <c r="BI44" s="410"/>
      <c r="BJ44" s="410"/>
      <c r="BK44" s="410"/>
      <c r="BL44" s="410">
        <f>((6*BL41)/(BL42*BL43)^2)</f>
        <v>6.4343543886236336</v>
      </c>
      <c r="BM44" s="410"/>
      <c r="BN44" s="410"/>
      <c r="BO44" s="410"/>
      <c r="BP44" s="410"/>
      <c r="BQ44" s="410">
        <f>((6*BQ41)/(BQ43*BQ42)^2)</f>
        <v>11.149330566046165</v>
      </c>
      <c r="BR44" s="410"/>
      <c r="BS44" s="410"/>
      <c r="BT44" s="33">
        <f>(6*BT41)/((BT42*BT43)^2)</f>
        <v>2.8753735249313896</v>
      </c>
      <c r="BU44" s="170">
        <f>(6*BU41)/((BU42*BU43)^2)</f>
        <v>2.8991897004858549</v>
      </c>
      <c r="BV44" s="410">
        <f>((6*BV41)/(BV43*BV42)^2)</f>
        <v>1.4501553688121223</v>
      </c>
      <c r="BW44" s="410"/>
      <c r="BX44" s="410"/>
      <c r="BY44" s="410">
        <f>((6*BY41)/(BY42*BY43)^2)</f>
        <v>0.44348296376419682</v>
      </c>
      <c r="BZ44" s="410"/>
      <c r="CA44" s="410"/>
      <c r="CB44" s="410"/>
      <c r="CC44" s="410"/>
      <c r="CD44" s="410">
        <f>((6*CD41)/(CD42*CD43)^2)</f>
        <v>0.37787897504168255</v>
      </c>
      <c r="CE44" s="410"/>
      <c r="CF44" s="410"/>
      <c r="CG44" s="410"/>
      <c r="CH44" s="410"/>
      <c r="CI44" s="410">
        <f>((6*CI41)/(CI42*CI43)^2)</f>
        <v>0.37787897504168255</v>
      </c>
      <c r="CJ44" s="410"/>
      <c r="CK44" s="410"/>
      <c r="CL44" s="410"/>
      <c r="CM44" s="410"/>
      <c r="CN44" s="410">
        <f>((6*CN41)/(CN42*CN43)^2)</f>
        <v>0.44348296376419682</v>
      </c>
      <c r="CO44" s="410"/>
      <c r="CP44" s="410"/>
      <c r="CQ44" s="410"/>
      <c r="CR44" s="410"/>
      <c r="CS44" s="410">
        <f>((6*CS41)/(CS43*CS42)^2)</f>
        <v>1.4501553688121223</v>
      </c>
      <c r="CT44" s="410"/>
      <c r="CU44" s="411"/>
      <c r="CV44" s="181"/>
      <c r="CW44" s="209">
        <f>(6*CW41)/((CW42*CW43)^2)</f>
        <v>1.5485619834710747</v>
      </c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</row>
    <row r="45" spans="1:130" s="23" customFormat="1">
      <c r="A45" s="186" t="s">
        <v>686</v>
      </c>
      <c r="B45" s="181">
        <f>((B20/(30*12)*B42))+B44</f>
        <v>4.8785645425678688</v>
      </c>
      <c r="C45" s="33">
        <f>((C20/(30*12)*C42))+C44</f>
        <v>4.8785645425678688</v>
      </c>
      <c r="D45" s="170">
        <f>((D20/(30*12)*D42))+D44</f>
        <v>3.6372163671525217</v>
      </c>
      <c r="E45" s="170">
        <f>((E20/(30*12)*E42))+E44</f>
        <v>3.6372163671525217</v>
      </c>
      <c r="F45" s="175">
        <f>((F20/(30*12)*F42))+F44</f>
        <v>2.951070636042501</v>
      </c>
      <c r="G45" s="181"/>
      <c r="H45" s="181"/>
      <c r="I45" s="181"/>
      <c r="J45" s="181"/>
      <c r="K45" s="181"/>
      <c r="L45" s="181"/>
      <c r="M45" s="181"/>
      <c r="N45" s="181"/>
      <c r="O45" s="181"/>
      <c r="P45" s="33">
        <f>((P20/(30*12)*P42))+P44</f>
        <v>3.6372163671525217</v>
      </c>
      <c r="Q45" s="170">
        <f>((Q20/(30*12)*Q42))+Q44</f>
        <v>3.6372163671525217</v>
      </c>
      <c r="R45" s="175">
        <f>((R20/(30*12)*R42))+R44</f>
        <v>2.951070636042501</v>
      </c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33">
        <f>((AO20/(30*12)*AO42))+AO44</f>
        <v>2.951070636042501</v>
      </c>
      <c r="AP45" s="170">
        <f>((AP20/(30*12)*AP42))+AP44</f>
        <v>4.9959208940459225</v>
      </c>
      <c r="AQ45" s="170">
        <f>((AQ20/(30*12)*AQ42))+AQ44</f>
        <v>4.9959208940459225</v>
      </c>
      <c r="AR45" s="170">
        <f>((AR20/(30*12)*AR42))+AR44</f>
        <v>4.9959208940459225</v>
      </c>
      <c r="AS45" s="170">
        <f>((AS20/(30*12)*AS42))+AS44</f>
        <v>4.9959208940459225</v>
      </c>
      <c r="AT45" s="410">
        <f>(AU20/((30*12)*AT42)+AT44)</f>
        <v>11.155993178151313</v>
      </c>
      <c r="AU45" s="410"/>
      <c r="AV45" s="410"/>
      <c r="AW45" s="410">
        <f>(AY20)/((30*12)*AW42)+AW44</f>
        <v>6.4446740381046617</v>
      </c>
      <c r="AX45" s="410"/>
      <c r="AY45" s="410"/>
      <c r="AZ45" s="410"/>
      <c r="BA45" s="410"/>
      <c r="BB45" s="410">
        <f>(BD20)/((30*12)*BB42)+BB44</f>
        <v>4.1101087888223873</v>
      </c>
      <c r="BC45" s="410"/>
      <c r="BD45" s="410"/>
      <c r="BE45" s="410"/>
      <c r="BF45" s="410"/>
      <c r="BG45" s="410">
        <f>(BI20)/((30*12)*BG42)+BG44</f>
        <v>4.1101087888223873</v>
      </c>
      <c r="BH45" s="410"/>
      <c r="BI45" s="410"/>
      <c r="BJ45" s="410"/>
      <c r="BK45" s="410"/>
      <c r="BL45" s="410">
        <f>(BN20)/((30*12)*BL42)+BL44</f>
        <v>6.4446740381046617</v>
      </c>
      <c r="BM45" s="410"/>
      <c r="BN45" s="410"/>
      <c r="BO45" s="410"/>
      <c r="BP45" s="410"/>
      <c r="BQ45" s="410">
        <f>(BR20/((30*12)*BQ42)+BQ44)</f>
        <v>11.155993178151313</v>
      </c>
      <c r="BR45" s="410"/>
      <c r="BS45" s="410"/>
      <c r="BT45" s="33">
        <f>((BT20/(30*12)*BT42))+BT44</f>
        <v>2.9251595249313898</v>
      </c>
      <c r="BU45" s="170">
        <f>((BU20/(30*12)*BU42))+BU44</f>
        <v>3.6372163671525217</v>
      </c>
      <c r="BV45" s="410">
        <f>(BW20/((30*12)*BV42)+BV44)</f>
        <v>1.4669910363272469</v>
      </c>
      <c r="BW45" s="410"/>
      <c r="BX45" s="410"/>
      <c r="BY45" s="410">
        <f>(CA20)/((30*12)*BY42)+BY44</f>
        <v>0.46398509673146643</v>
      </c>
      <c r="BZ45" s="410"/>
      <c r="CA45" s="410"/>
      <c r="CB45" s="410"/>
      <c r="CC45" s="410"/>
      <c r="CD45" s="410">
        <f>(CF20)/((30*12)*CD42)+CD44</f>
        <v>0.40098596578242329</v>
      </c>
      <c r="CE45" s="410"/>
      <c r="CF45" s="410"/>
      <c r="CG45" s="410"/>
      <c r="CH45" s="410"/>
      <c r="CI45" s="410">
        <f>(CK20)/((30*12)*CI42)+CI44</f>
        <v>0.40098596578242329</v>
      </c>
      <c r="CJ45" s="410"/>
      <c r="CK45" s="410"/>
      <c r="CL45" s="410"/>
      <c r="CM45" s="410"/>
      <c r="CN45" s="410">
        <f>(CP20)/((30*12)*CN42)+CN44</f>
        <v>0.46398509673146643</v>
      </c>
      <c r="CO45" s="410"/>
      <c r="CP45" s="410"/>
      <c r="CQ45" s="410"/>
      <c r="CR45" s="410"/>
      <c r="CS45" s="410">
        <f>(CT20/((30*12)*CS42)+CS44)</f>
        <v>1.4669910363272469</v>
      </c>
      <c r="CT45" s="410"/>
      <c r="CU45" s="411"/>
      <c r="CV45" s="181"/>
      <c r="CW45" s="209">
        <f>((CW20/(30*12)*CW42))+CW44</f>
        <v>3.3877338584710746</v>
      </c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</row>
    <row r="46" spans="1:130" s="23" customFormat="1">
      <c r="A46" s="159" t="s">
        <v>685</v>
      </c>
      <c r="B46" s="181" t="s">
        <v>680</v>
      </c>
      <c r="C46" s="33" t="s">
        <v>680</v>
      </c>
      <c r="D46" s="170" t="s">
        <v>680</v>
      </c>
      <c r="E46" s="170" t="s">
        <v>680</v>
      </c>
      <c r="F46" s="175" t="s">
        <v>680</v>
      </c>
      <c r="G46" s="181"/>
      <c r="H46" s="181"/>
      <c r="I46" s="181"/>
      <c r="J46" s="181"/>
      <c r="K46" s="181"/>
      <c r="L46" s="181"/>
      <c r="M46" s="181"/>
      <c r="N46" s="181"/>
      <c r="O46" s="181"/>
      <c r="P46" s="33" t="s">
        <v>680</v>
      </c>
      <c r="Q46" s="170" t="s">
        <v>680</v>
      </c>
      <c r="R46" s="175" t="s">
        <v>680</v>
      </c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33" t="s">
        <v>680</v>
      </c>
      <c r="AP46" s="170" t="s">
        <v>680</v>
      </c>
      <c r="AQ46" s="170" t="s">
        <v>680</v>
      </c>
      <c r="AR46" s="170" t="s">
        <v>680</v>
      </c>
      <c r="AS46" s="170" t="s">
        <v>680</v>
      </c>
      <c r="AT46" s="410" t="s">
        <v>680</v>
      </c>
      <c r="AU46" s="410"/>
      <c r="AV46" s="410"/>
      <c r="AW46" s="410" t="s">
        <v>680</v>
      </c>
      <c r="AX46" s="410"/>
      <c r="AY46" s="410"/>
      <c r="AZ46" s="410"/>
      <c r="BA46" s="410"/>
      <c r="BB46" s="410" t="s">
        <v>680</v>
      </c>
      <c r="BC46" s="410"/>
      <c r="BD46" s="410"/>
      <c r="BE46" s="410"/>
      <c r="BF46" s="410"/>
      <c r="BG46" s="410" t="s">
        <v>680</v>
      </c>
      <c r="BH46" s="410"/>
      <c r="BI46" s="410"/>
      <c r="BJ46" s="410"/>
      <c r="BK46" s="410"/>
      <c r="BL46" s="410" t="s">
        <v>680</v>
      </c>
      <c r="BM46" s="410"/>
      <c r="BN46" s="410"/>
      <c r="BO46" s="410"/>
      <c r="BP46" s="410"/>
      <c r="BQ46" s="410" t="s">
        <v>680</v>
      </c>
      <c r="BR46" s="410"/>
      <c r="BS46" s="410"/>
      <c r="BT46" s="33" t="s">
        <v>680</v>
      </c>
      <c r="BU46" s="170" t="s">
        <v>680</v>
      </c>
      <c r="BV46" s="410" t="s">
        <v>680</v>
      </c>
      <c r="BW46" s="410"/>
      <c r="BX46" s="410"/>
      <c r="BY46" s="410" t="s">
        <v>680</v>
      </c>
      <c r="BZ46" s="410"/>
      <c r="CA46" s="410"/>
      <c r="CB46" s="410"/>
      <c r="CC46" s="410"/>
      <c r="CD46" s="410" t="s">
        <v>680</v>
      </c>
      <c r="CE46" s="410"/>
      <c r="CF46" s="410"/>
      <c r="CG46" s="410"/>
      <c r="CH46" s="410"/>
      <c r="CI46" s="410" t="s">
        <v>680</v>
      </c>
      <c r="CJ46" s="410"/>
      <c r="CK46" s="410"/>
      <c r="CL46" s="410"/>
      <c r="CM46" s="410"/>
      <c r="CN46" s="410" t="s">
        <v>680</v>
      </c>
      <c r="CO46" s="410"/>
      <c r="CP46" s="410"/>
      <c r="CQ46" s="410"/>
      <c r="CR46" s="410"/>
      <c r="CS46" s="410" t="s">
        <v>680</v>
      </c>
      <c r="CT46" s="410"/>
      <c r="CU46" s="411"/>
      <c r="CV46" s="181"/>
      <c r="CW46" s="209" t="s">
        <v>680</v>
      </c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</row>
    <row r="47" spans="1:130" s="23" customFormat="1">
      <c r="A47" s="159"/>
      <c r="B47" s="181"/>
      <c r="C47" s="33"/>
      <c r="D47" s="170"/>
      <c r="E47" s="170"/>
      <c r="F47" s="175"/>
      <c r="G47" s="181"/>
      <c r="H47" s="181"/>
      <c r="I47" s="181"/>
      <c r="J47" s="181"/>
      <c r="K47" s="181"/>
      <c r="L47" s="181"/>
      <c r="M47" s="181"/>
      <c r="N47" s="181"/>
      <c r="O47" s="181"/>
      <c r="P47" s="33"/>
      <c r="Q47" s="170"/>
      <c r="R47" s="175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33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5"/>
      <c r="BT47" s="33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258"/>
      <c r="CT47" s="258"/>
      <c r="CU47" s="259"/>
      <c r="CV47" s="181"/>
      <c r="CW47" s="209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</row>
    <row r="48" spans="1:130" ht="15.75" thickBot="1">
      <c r="A48" s="160" t="s">
        <v>185</v>
      </c>
      <c r="B48" s="21" t="s">
        <v>695</v>
      </c>
      <c r="C48" s="53" t="s">
        <v>695</v>
      </c>
      <c r="D48" s="173" t="s">
        <v>695</v>
      </c>
      <c r="E48" s="173" t="s">
        <v>695</v>
      </c>
      <c r="F48" s="178" t="s">
        <v>101</v>
      </c>
      <c r="P48" s="53" t="s">
        <v>695</v>
      </c>
      <c r="Q48" s="173" t="s">
        <v>695</v>
      </c>
      <c r="R48" s="178" t="s">
        <v>101</v>
      </c>
      <c r="AO48" s="53" t="s">
        <v>101</v>
      </c>
      <c r="AP48" s="173" t="s">
        <v>695</v>
      </c>
      <c r="AQ48" s="173" t="s">
        <v>695</v>
      </c>
      <c r="AR48" s="173" t="s">
        <v>695</v>
      </c>
      <c r="AS48" s="173" t="s">
        <v>695</v>
      </c>
      <c r="AT48" s="407" t="s">
        <v>178</v>
      </c>
      <c r="AU48" s="407"/>
      <c r="AV48" s="407"/>
      <c r="AW48" s="407" t="s">
        <v>938</v>
      </c>
      <c r="AX48" s="407"/>
      <c r="AY48" s="407"/>
      <c r="AZ48" s="407"/>
      <c r="BA48" s="407"/>
      <c r="BB48" s="407" t="s">
        <v>277</v>
      </c>
      <c r="BC48" s="407"/>
      <c r="BD48" s="407"/>
      <c r="BE48" s="407"/>
      <c r="BF48" s="407"/>
      <c r="BG48" s="407" t="s">
        <v>277</v>
      </c>
      <c r="BH48" s="407"/>
      <c r="BI48" s="407"/>
      <c r="BJ48" s="407"/>
      <c r="BK48" s="407"/>
      <c r="BL48" s="407" t="s">
        <v>407</v>
      </c>
      <c r="BM48" s="407"/>
      <c r="BN48" s="407"/>
      <c r="BO48" s="407"/>
      <c r="BP48" s="407"/>
      <c r="BQ48" s="407" t="s">
        <v>178</v>
      </c>
      <c r="BR48" s="407"/>
      <c r="BS48" s="414"/>
      <c r="BT48" s="53" t="s">
        <v>101</v>
      </c>
      <c r="BU48" s="173" t="s">
        <v>695</v>
      </c>
      <c r="BV48" s="407" t="s">
        <v>410</v>
      </c>
      <c r="BW48" s="407"/>
      <c r="BX48" s="407"/>
      <c r="BY48" s="407" t="s">
        <v>918</v>
      </c>
      <c r="BZ48" s="407"/>
      <c r="CA48" s="407"/>
      <c r="CB48" s="407"/>
      <c r="CC48" s="407"/>
      <c r="CD48" s="407" t="s">
        <v>408</v>
      </c>
      <c r="CE48" s="407"/>
      <c r="CF48" s="407"/>
      <c r="CG48" s="407"/>
      <c r="CH48" s="407"/>
      <c r="CI48" s="407" t="s">
        <v>408</v>
      </c>
      <c r="CJ48" s="407"/>
      <c r="CK48" s="407"/>
      <c r="CL48" s="407"/>
      <c r="CM48" s="407"/>
      <c r="CN48" s="407" t="s">
        <v>918</v>
      </c>
      <c r="CO48" s="407"/>
      <c r="CP48" s="407"/>
      <c r="CQ48" s="407"/>
      <c r="CR48" s="407"/>
      <c r="CS48" s="407" t="s">
        <v>410</v>
      </c>
      <c r="CT48" s="407"/>
      <c r="CU48" s="414"/>
      <c r="CV48" s="209"/>
      <c r="CW48" s="191" t="s">
        <v>873</v>
      </c>
      <c r="DX48"/>
      <c r="DY48"/>
      <c r="DZ48"/>
    </row>
    <row r="49" spans="1:134" s="23" customFormat="1">
      <c r="A49" s="160"/>
      <c r="B49" s="181"/>
      <c r="C49" s="170"/>
      <c r="D49" s="170"/>
      <c r="E49" s="170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70"/>
      <c r="Q49" s="170"/>
      <c r="R49" s="170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70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70"/>
      <c r="CH49" s="170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</row>
    <row r="50" spans="1:134" ht="15.75" thickBot="1"/>
    <row r="51" spans="1:134" ht="15.75" thickBot="1">
      <c r="C51" s="403" t="s">
        <v>666</v>
      </c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5"/>
      <c r="P51" s="403" t="s">
        <v>174</v>
      </c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404"/>
      <c r="AL51" s="404"/>
      <c r="AM51" s="404"/>
      <c r="AN51" s="405"/>
      <c r="AO51" s="403" t="s">
        <v>166</v>
      </c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404"/>
      <c r="BD51" s="404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404"/>
      <c r="BR51" s="404"/>
      <c r="BS51" s="405"/>
      <c r="BT51" s="403" t="s">
        <v>868</v>
      </c>
      <c r="BU51" s="404"/>
      <c r="BV51" s="404"/>
      <c r="BW51" s="404"/>
      <c r="BX51" s="404"/>
      <c r="BY51" s="404"/>
      <c r="BZ51" s="404"/>
      <c r="CA51" s="404"/>
      <c r="CB51" s="404"/>
      <c r="CC51" s="404"/>
      <c r="CD51" s="404"/>
      <c r="CE51" s="404"/>
      <c r="CF51" s="404"/>
      <c r="CG51" s="404"/>
      <c r="CH51" s="404"/>
      <c r="CI51" s="404"/>
      <c r="CJ51" s="404"/>
      <c r="CK51" s="404"/>
      <c r="CL51" s="404"/>
      <c r="CM51" s="404"/>
      <c r="CN51" s="404"/>
      <c r="CO51" s="404"/>
      <c r="CP51" s="404"/>
      <c r="CQ51" s="405"/>
      <c r="CR51" s="203"/>
      <c r="CS51" s="182"/>
      <c r="CT51" s="182"/>
      <c r="CU51" s="182"/>
      <c r="CV51" s="403" t="s">
        <v>80</v>
      </c>
      <c r="CW51" s="404"/>
      <c r="CX51" s="404"/>
      <c r="CY51" s="404"/>
      <c r="CZ51" s="404"/>
      <c r="DA51" s="404"/>
      <c r="DB51" s="404"/>
      <c r="DC51" s="404"/>
      <c r="DD51" s="404"/>
      <c r="DE51" s="404"/>
      <c r="DF51" s="404"/>
      <c r="DG51" s="404"/>
      <c r="DH51" s="404"/>
      <c r="DI51" s="404"/>
      <c r="DJ51" s="404"/>
      <c r="DK51" s="404"/>
      <c r="DL51" s="404"/>
      <c r="DM51" s="404"/>
      <c r="DN51" s="404"/>
      <c r="DO51" s="404"/>
      <c r="DP51" s="404"/>
      <c r="DQ51" s="404"/>
      <c r="DR51" s="404"/>
      <c r="DS51" s="404"/>
      <c r="DT51" s="404"/>
      <c r="DU51" s="404"/>
      <c r="DV51" s="405"/>
    </row>
    <row r="52" spans="1:134">
      <c r="A52" s="167" t="s">
        <v>869</v>
      </c>
      <c r="C52" s="30" t="s">
        <v>515</v>
      </c>
      <c r="D52" s="31" t="s">
        <v>516</v>
      </c>
      <c r="E52" s="31" t="s">
        <v>837</v>
      </c>
      <c r="F52" s="31" t="s">
        <v>517</v>
      </c>
      <c r="G52" s="31" t="s">
        <v>518</v>
      </c>
      <c r="H52" s="31" t="s">
        <v>665</v>
      </c>
      <c r="I52" s="31" t="s">
        <v>664</v>
      </c>
      <c r="J52" s="31" t="s">
        <v>522</v>
      </c>
      <c r="K52" s="31" t="s">
        <v>523</v>
      </c>
      <c r="L52" s="31" t="s">
        <v>524</v>
      </c>
      <c r="M52" s="31" t="s">
        <v>525</v>
      </c>
      <c r="N52" s="31" t="s">
        <v>526</v>
      </c>
      <c r="O52" s="32" t="s">
        <v>527</v>
      </c>
      <c r="P52" s="30" t="s">
        <v>529</v>
      </c>
      <c r="Q52" s="31" t="s">
        <v>530</v>
      </c>
      <c r="R52" s="212" t="s">
        <v>531</v>
      </c>
      <c r="S52" s="212" t="s">
        <v>532</v>
      </c>
      <c r="T52" s="212" t="s">
        <v>533</v>
      </c>
      <c r="U52" s="212" t="s">
        <v>534</v>
      </c>
      <c r="V52" s="212" t="s">
        <v>535</v>
      </c>
      <c r="W52" s="31" t="s">
        <v>536</v>
      </c>
      <c r="X52" s="31" t="s">
        <v>667</v>
      </c>
      <c r="Y52" s="31" t="s">
        <v>668</v>
      </c>
      <c r="Z52" s="31" t="s">
        <v>539</v>
      </c>
      <c r="AA52" s="31" t="s">
        <v>540</v>
      </c>
      <c r="AB52" s="31" t="s">
        <v>541</v>
      </c>
      <c r="AC52" s="31" t="s">
        <v>542</v>
      </c>
      <c r="AD52" s="31" t="s">
        <v>543</v>
      </c>
      <c r="AE52" s="31" t="s">
        <v>544</v>
      </c>
      <c r="AF52" s="31" t="s">
        <v>645</v>
      </c>
      <c r="AG52" s="31" t="s">
        <v>646</v>
      </c>
      <c r="AH52" s="31" t="s">
        <v>647</v>
      </c>
      <c r="AI52" s="31" t="s">
        <v>648</v>
      </c>
      <c r="AJ52" s="31" t="s">
        <v>649</v>
      </c>
      <c r="AK52" s="31" t="s">
        <v>650</v>
      </c>
      <c r="AL52" s="31" t="s">
        <v>651</v>
      </c>
      <c r="AM52" s="31" t="s">
        <v>652</v>
      </c>
      <c r="AN52" s="32" t="s">
        <v>653</v>
      </c>
      <c r="AO52" s="171" t="s">
        <v>546</v>
      </c>
      <c r="AP52" s="169" t="s">
        <v>547</v>
      </c>
      <c r="AQ52" s="169" t="s">
        <v>548</v>
      </c>
      <c r="AR52" s="169" t="s">
        <v>549</v>
      </c>
      <c r="AS52" s="169" t="s">
        <v>550</v>
      </c>
      <c r="AT52" s="169" t="s">
        <v>551</v>
      </c>
      <c r="AU52" s="169" t="s">
        <v>552</v>
      </c>
      <c r="AV52" s="169" t="s">
        <v>553</v>
      </c>
      <c r="AW52" s="169" t="s">
        <v>555</v>
      </c>
      <c r="AX52" s="169" t="s">
        <v>556</v>
      </c>
      <c r="AY52" s="169" t="s">
        <v>670</v>
      </c>
      <c r="AZ52" s="169" t="s">
        <v>669</v>
      </c>
      <c r="BA52" s="169" t="s">
        <v>560</v>
      </c>
      <c r="BB52" s="169" t="s">
        <v>561</v>
      </c>
      <c r="BC52" s="169" t="s">
        <v>562</v>
      </c>
      <c r="BD52" s="169" t="s">
        <v>563</v>
      </c>
      <c r="BE52" s="169" t="s">
        <v>564</v>
      </c>
      <c r="BF52" s="169" t="s">
        <v>565</v>
      </c>
      <c r="BG52" s="169" t="s">
        <v>566</v>
      </c>
      <c r="BH52" s="169" t="s">
        <v>567</v>
      </c>
      <c r="BI52" s="169" t="s">
        <v>574</v>
      </c>
      <c r="BJ52" s="169" t="s">
        <v>575</v>
      </c>
      <c r="BK52" s="169" t="s">
        <v>636</v>
      </c>
      <c r="BL52" s="169" t="s">
        <v>637</v>
      </c>
      <c r="BM52" s="169" t="s">
        <v>638</v>
      </c>
      <c r="BN52" s="169" t="s">
        <v>639</v>
      </c>
      <c r="BO52" s="169" t="s">
        <v>640</v>
      </c>
      <c r="BP52" s="169" t="s">
        <v>641</v>
      </c>
      <c r="BQ52" s="169" t="s">
        <v>642</v>
      </c>
      <c r="BR52" s="169" t="s">
        <v>643</v>
      </c>
      <c r="BS52" s="172" t="s">
        <v>644</v>
      </c>
      <c r="BT52" s="33" t="s">
        <v>577</v>
      </c>
      <c r="BU52" s="170" t="s">
        <v>578</v>
      </c>
      <c r="BV52" s="170" t="s">
        <v>579</v>
      </c>
      <c r="BW52" s="170" t="s">
        <v>580</v>
      </c>
      <c r="BX52" s="170" t="s">
        <v>581</v>
      </c>
      <c r="BY52" s="170" t="s">
        <v>582</v>
      </c>
      <c r="BZ52" s="170" t="s">
        <v>583</v>
      </c>
      <c r="CA52" s="170" t="s">
        <v>584</v>
      </c>
      <c r="CB52" s="170" t="s">
        <v>585</v>
      </c>
      <c r="CC52" s="170" t="s">
        <v>586</v>
      </c>
      <c r="CD52" s="170" t="s">
        <v>587</v>
      </c>
      <c r="CE52" s="170" t="s">
        <v>589</v>
      </c>
      <c r="CF52" s="170" t="s">
        <v>590</v>
      </c>
      <c r="CG52" s="170" t="s">
        <v>591</v>
      </c>
      <c r="CH52" s="170" t="s">
        <v>592</v>
      </c>
      <c r="CI52" s="170" t="s">
        <v>593</v>
      </c>
      <c r="CJ52" s="170" t="s">
        <v>594</v>
      </c>
      <c r="CK52" s="170" t="s">
        <v>595</v>
      </c>
      <c r="CL52" s="170" t="s">
        <v>596</v>
      </c>
      <c r="CM52" s="170" t="s">
        <v>597</v>
      </c>
      <c r="CN52" s="170" t="s">
        <v>598</v>
      </c>
      <c r="CO52" s="170" t="s">
        <v>599</v>
      </c>
      <c r="CP52" s="170" t="s">
        <v>606</v>
      </c>
      <c r="CQ52" s="175" t="s">
        <v>607</v>
      </c>
      <c r="CR52" s="170"/>
      <c r="CS52" s="170"/>
      <c r="CT52" s="170"/>
      <c r="CU52" s="170"/>
      <c r="CV52" s="33" t="s">
        <v>608</v>
      </c>
      <c r="CW52" s="170" t="s">
        <v>609</v>
      </c>
      <c r="CX52" s="170" t="s">
        <v>610</v>
      </c>
      <c r="CY52" s="170" t="s">
        <v>611</v>
      </c>
      <c r="CZ52" s="170" t="s">
        <v>612</v>
      </c>
      <c r="DA52" s="170" t="s">
        <v>613</v>
      </c>
      <c r="DB52" s="170" t="s">
        <v>614</v>
      </c>
      <c r="DC52" s="170" t="s">
        <v>615</v>
      </c>
      <c r="DD52" s="170" t="s">
        <v>616</v>
      </c>
      <c r="DE52" s="170" t="s">
        <v>617</v>
      </c>
      <c r="DF52" s="170" t="s">
        <v>618</v>
      </c>
      <c r="DG52" s="170" t="s">
        <v>619</v>
      </c>
      <c r="DH52" s="170" t="s">
        <v>620</v>
      </c>
      <c r="DI52" s="170" t="s">
        <v>621</v>
      </c>
      <c r="DJ52" s="170" t="s">
        <v>622</v>
      </c>
      <c r="DK52" s="170" t="s">
        <v>623</v>
      </c>
      <c r="DL52" s="170" t="s">
        <v>624</v>
      </c>
      <c r="DM52" s="170" t="s">
        <v>625</v>
      </c>
      <c r="DN52" s="170" t="s">
        <v>627</v>
      </c>
      <c r="DO52" s="170" t="s">
        <v>628</v>
      </c>
      <c r="DP52" s="170" t="s">
        <v>629</v>
      </c>
      <c r="DQ52" s="170" t="s">
        <v>630</v>
      </c>
      <c r="DR52" s="170" t="s">
        <v>631</v>
      </c>
      <c r="DS52" s="170" t="s">
        <v>632</v>
      </c>
      <c r="DT52" s="170" t="s">
        <v>633</v>
      </c>
      <c r="DU52" s="170" t="s">
        <v>634</v>
      </c>
      <c r="DV52" s="175" t="s">
        <v>635</v>
      </c>
      <c r="EA52" s="181"/>
      <c r="EB52" s="181"/>
      <c r="EC52" s="181"/>
      <c r="ED52" s="181"/>
    </row>
    <row r="53" spans="1:134">
      <c r="A53" s="19" t="s">
        <v>216</v>
      </c>
      <c r="C53" s="33">
        <v>150</v>
      </c>
      <c r="D53" s="170">
        <v>150</v>
      </c>
      <c r="E53" s="170">
        <v>150</v>
      </c>
      <c r="F53" s="170">
        <v>150</v>
      </c>
      <c r="G53" s="170">
        <v>150</v>
      </c>
      <c r="H53" s="170">
        <v>150</v>
      </c>
      <c r="I53" s="170">
        <v>150</v>
      </c>
      <c r="J53" s="170">
        <v>150</v>
      </c>
      <c r="K53" s="170">
        <v>150</v>
      </c>
      <c r="L53" s="170">
        <v>150</v>
      </c>
      <c r="M53" s="170">
        <v>150</v>
      </c>
      <c r="N53" s="170">
        <v>150</v>
      </c>
      <c r="O53" s="175">
        <v>150</v>
      </c>
      <c r="P53" s="33">
        <v>150</v>
      </c>
      <c r="Q53" s="170">
        <v>150</v>
      </c>
      <c r="R53" s="170">
        <v>150</v>
      </c>
      <c r="S53" s="170">
        <v>150</v>
      </c>
      <c r="T53" s="170">
        <v>150</v>
      </c>
      <c r="U53" s="170">
        <v>150</v>
      </c>
      <c r="V53" s="170">
        <v>150</v>
      </c>
      <c r="W53" s="170">
        <v>150</v>
      </c>
      <c r="X53" s="170">
        <v>150</v>
      </c>
      <c r="Y53" s="170">
        <v>150</v>
      </c>
      <c r="Z53" s="170">
        <v>150</v>
      </c>
      <c r="AA53" s="170">
        <v>150</v>
      </c>
      <c r="AB53" s="170">
        <v>150</v>
      </c>
      <c r="AC53" s="170">
        <v>150</v>
      </c>
      <c r="AD53" s="170">
        <v>150</v>
      </c>
      <c r="AE53" s="170">
        <v>150</v>
      </c>
      <c r="AF53" s="12">
        <v>150</v>
      </c>
      <c r="AG53" s="12">
        <v>150</v>
      </c>
      <c r="AH53" s="12">
        <v>150</v>
      </c>
      <c r="AI53" s="12">
        <v>150</v>
      </c>
      <c r="AJ53" s="12">
        <v>150</v>
      </c>
      <c r="AK53" s="12">
        <v>150</v>
      </c>
      <c r="AL53" s="12">
        <v>150</v>
      </c>
      <c r="AM53" s="12">
        <v>150</v>
      </c>
      <c r="AN53" s="36">
        <v>150</v>
      </c>
      <c r="AO53" s="33">
        <v>150</v>
      </c>
      <c r="AP53" s="170">
        <v>150</v>
      </c>
      <c r="AQ53" s="170">
        <v>150</v>
      </c>
      <c r="AR53" s="170">
        <v>150</v>
      </c>
      <c r="AS53" s="170">
        <v>150</v>
      </c>
      <c r="AT53" s="170">
        <v>150</v>
      </c>
      <c r="AU53" s="170">
        <v>150</v>
      </c>
      <c r="AV53" s="170">
        <v>150</v>
      </c>
      <c r="AW53" s="170">
        <v>150</v>
      </c>
      <c r="AX53" s="170">
        <v>150</v>
      </c>
      <c r="AY53" s="170">
        <v>150</v>
      </c>
      <c r="AZ53" s="170">
        <v>150</v>
      </c>
      <c r="BA53" s="170">
        <v>150</v>
      </c>
      <c r="BB53" s="170">
        <v>150</v>
      </c>
      <c r="BC53" s="170">
        <v>150</v>
      </c>
      <c r="BD53" s="170">
        <v>150</v>
      </c>
      <c r="BE53" s="170">
        <v>150</v>
      </c>
      <c r="BF53" s="170">
        <v>150</v>
      </c>
      <c r="BG53" s="170">
        <v>150</v>
      </c>
      <c r="BH53" s="170">
        <v>150</v>
      </c>
      <c r="BI53" s="170">
        <v>150</v>
      </c>
      <c r="BJ53" s="170">
        <v>150</v>
      </c>
      <c r="BK53" s="170">
        <v>150</v>
      </c>
      <c r="BL53" s="170">
        <v>150</v>
      </c>
      <c r="BM53" s="170">
        <v>150</v>
      </c>
      <c r="BN53" s="170">
        <v>150</v>
      </c>
      <c r="BO53" s="170">
        <v>150</v>
      </c>
      <c r="BP53" s="170">
        <v>150</v>
      </c>
      <c r="BQ53" s="170">
        <v>150</v>
      </c>
      <c r="BR53" s="170">
        <v>150</v>
      </c>
      <c r="BS53" s="175">
        <v>150</v>
      </c>
      <c r="BT53" s="33">
        <v>150</v>
      </c>
      <c r="BU53" s="170">
        <v>150</v>
      </c>
      <c r="BV53" s="170">
        <v>150</v>
      </c>
      <c r="BW53" s="170">
        <v>150</v>
      </c>
      <c r="BX53" s="170">
        <v>150</v>
      </c>
      <c r="BY53" s="170">
        <v>150</v>
      </c>
      <c r="BZ53" s="170">
        <v>150</v>
      </c>
      <c r="CA53" s="170">
        <v>150</v>
      </c>
      <c r="CB53" s="170">
        <v>150</v>
      </c>
      <c r="CC53" s="170">
        <v>150</v>
      </c>
      <c r="CD53" s="170">
        <v>150</v>
      </c>
      <c r="CE53" s="170">
        <v>150</v>
      </c>
      <c r="CF53" s="170">
        <v>150</v>
      </c>
      <c r="CG53" s="170">
        <v>150</v>
      </c>
      <c r="CH53" s="170">
        <v>150</v>
      </c>
      <c r="CI53" s="170">
        <v>150</v>
      </c>
      <c r="CJ53" s="170">
        <v>150</v>
      </c>
      <c r="CK53" s="170">
        <v>150</v>
      </c>
      <c r="CL53" s="170">
        <v>150</v>
      </c>
      <c r="CM53" s="170">
        <v>150</v>
      </c>
      <c r="CN53" s="170">
        <v>150</v>
      </c>
      <c r="CO53" s="170">
        <v>150</v>
      </c>
      <c r="CP53" s="170">
        <v>150</v>
      </c>
      <c r="CQ53" s="175">
        <v>150</v>
      </c>
      <c r="CR53" s="170"/>
      <c r="CS53" s="170"/>
      <c r="CT53" s="170"/>
      <c r="CU53" s="170"/>
      <c r="CV53" s="33">
        <v>150</v>
      </c>
      <c r="CW53" s="170">
        <v>150</v>
      </c>
      <c r="CX53" s="170">
        <v>150</v>
      </c>
      <c r="CY53" s="170">
        <v>150</v>
      </c>
      <c r="CZ53" s="170">
        <v>150</v>
      </c>
      <c r="DA53" s="170">
        <v>150</v>
      </c>
      <c r="DB53" s="170">
        <v>150</v>
      </c>
      <c r="DC53" s="170">
        <v>150</v>
      </c>
      <c r="DD53" s="12">
        <v>150</v>
      </c>
      <c r="DE53" s="12">
        <v>150</v>
      </c>
      <c r="DF53" s="12">
        <v>150</v>
      </c>
      <c r="DG53" s="12">
        <v>150</v>
      </c>
      <c r="DH53" s="12">
        <v>150</v>
      </c>
      <c r="DI53" s="12">
        <v>150</v>
      </c>
      <c r="DJ53" s="12">
        <v>150</v>
      </c>
      <c r="DK53" s="12">
        <v>150</v>
      </c>
      <c r="DL53" s="12">
        <v>150</v>
      </c>
      <c r="DM53" s="12">
        <v>150</v>
      </c>
      <c r="DN53" s="12">
        <v>150</v>
      </c>
      <c r="DO53" s="12">
        <v>150</v>
      </c>
      <c r="DP53" s="12">
        <v>150</v>
      </c>
      <c r="DQ53" s="12">
        <v>150</v>
      </c>
      <c r="DR53" s="12">
        <v>150</v>
      </c>
      <c r="DS53" s="12">
        <v>150</v>
      </c>
      <c r="DT53" s="12">
        <v>150</v>
      </c>
      <c r="DU53" s="12">
        <v>150</v>
      </c>
      <c r="DV53" s="36">
        <v>150</v>
      </c>
      <c r="EA53" s="181"/>
      <c r="EB53" s="181"/>
      <c r="EC53" s="181"/>
      <c r="ED53" s="181"/>
    </row>
    <row r="54" spans="1:134">
      <c r="A54" s="19" t="s">
        <v>57</v>
      </c>
      <c r="C54" s="33">
        <v>25</v>
      </c>
      <c r="D54" s="170">
        <v>25</v>
      </c>
      <c r="E54" s="170">
        <v>25</v>
      </c>
      <c r="F54" s="170">
        <v>25</v>
      </c>
      <c r="G54" s="170">
        <v>25</v>
      </c>
      <c r="H54" s="170">
        <v>16.5</v>
      </c>
      <c r="I54" s="170">
        <v>13.5</v>
      </c>
      <c r="J54" s="170">
        <v>30</v>
      </c>
      <c r="K54" s="170">
        <v>30</v>
      </c>
      <c r="L54" s="170">
        <v>30</v>
      </c>
      <c r="M54" s="170">
        <v>30</v>
      </c>
      <c r="N54" s="170">
        <v>30</v>
      </c>
      <c r="O54" s="175">
        <v>30</v>
      </c>
      <c r="P54" s="33">
        <v>25</v>
      </c>
      <c r="Q54" s="170">
        <v>25</v>
      </c>
      <c r="R54" s="170">
        <v>25</v>
      </c>
      <c r="S54" s="170">
        <v>25</v>
      </c>
      <c r="T54" s="170">
        <v>25</v>
      </c>
      <c r="U54" s="170">
        <v>25</v>
      </c>
      <c r="V54" s="170">
        <v>25</v>
      </c>
      <c r="W54" s="170">
        <v>30</v>
      </c>
      <c r="X54" s="170">
        <v>16.5</v>
      </c>
      <c r="Y54" s="170">
        <v>13.5</v>
      </c>
      <c r="Z54" s="170">
        <v>30</v>
      </c>
      <c r="AA54" s="170">
        <v>30</v>
      </c>
      <c r="AB54" s="170">
        <v>30</v>
      </c>
      <c r="AC54" s="170">
        <v>30</v>
      </c>
      <c r="AD54" s="170">
        <v>30</v>
      </c>
      <c r="AE54" s="170">
        <v>30</v>
      </c>
      <c r="AF54" s="12">
        <v>33.33</v>
      </c>
      <c r="AG54" s="12">
        <v>33.33</v>
      </c>
      <c r="AH54" s="12">
        <v>33.33</v>
      </c>
      <c r="AI54" s="12">
        <v>33.33</v>
      </c>
      <c r="AJ54" s="12">
        <v>33.33</v>
      </c>
      <c r="AK54" s="12">
        <v>33.33</v>
      </c>
      <c r="AL54" s="12">
        <v>33.33</v>
      </c>
      <c r="AM54" s="12">
        <v>33.33</v>
      </c>
      <c r="AN54" s="36">
        <v>33.33</v>
      </c>
      <c r="AO54" s="33">
        <v>25</v>
      </c>
      <c r="AP54" s="170">
        <v>25</v>
      </c>
      <c r="AQ54" s="170">
        <v>25</v>
      </c>
      <c r="AR54" s="170">
        <v>25</v>
      </c>
      <c r="AS54" s="170">
        <v>25</v>
      </c>
      <c r="AT54" s="170">
        <v>25</v>
      </c>
      <c r="AU54" s="170">
        <v>25</v>
      </c>
      <c r="AV54" s="170">
        <v>30</v>
      </c>
      <c r="AW54" s="170">
        <v>30</v>
      </c>
      <c r="AX54" s="170">
        <v>30</v>
      </c>
      <c r="AY54" s="170">
        <v>16.5</v>
      </c>
      <c r="AZ54" s="170">
        <v>13.5</v>
      </c>
      <c r="BA54" s="170">
        <v>30</v>
      </c>
      <c r="BB54" s="170">
        <v>30</v>
      </c>
      <c r="BC54" s="170">
        <v>30</v>
      </c>
      <c r="BD54" s="170">
        <v>30</v>
      </c>
      <c r="BE54" s="170">
        <v>30</v>
      </c>
      <c r="BF54" s="170">
        <v>30</v>
      </c>
      <c r="BG54" s="12">
        <v>17</v>
      </c>
      <c r="BH54" s="12">
        <v>17</v>
      </c>
      <c r="BI54" s="12">
        <v>17</v>
      </c>
      <c r="BJ54" s="12">
        <v>17</v>
      </c>
      <c r="BK54" s="12">
        <v>33.33</v>
      </c>
      <c r="BL54" s="12">
        <v>33.33</v>
      </c>
      <c r="BM54" s="12">
        <v>33.33</v>
      </c>
      <c r="BN54" s="12">
        <v>33.33</v>
      </c>
      <c r="BO54" s="12">
        <v>33.33</v>
      </c>
      <c r="BP54" s="12">
        <v>33.33</v>
      </c>
      <c r="BQ54" s="12">
        <v>33.33</v>
      </c>
      <c r="BR54" s="12">
        <v>33.33</v>
      </c>
      <c r="BS54" s="36">
        <v>33.33</v>
      </c>
      <c r="BT54" s="33">
        <v>25</v>
      </c>
      <c r="BU54" s="170">
        <v>25</v>
      </c>
      <c r="BV54" s="170">
        <v>25</v>
      </c>
      <c r="BW54" s="170">
        <v>25</v>
      </c>
      <c r="BX54" s="170">
        <v>25</v>
      </c>
      <c r="BY54" s="170">
        <v>25</v>
      </c>
      <c r="BZ54" s="170">
        <v>25</v>
      </c>
      <c r="CA54" s="170">
        <v>30</v>
      </c>
      <c r="CB54" s="170">
        <v>30</v>
      </c>
      <c r="CC54" s="170">
        <v>30</v>
      </c>
      <c r="CD54" s="170">
        <v>30</v>
      </c>
      <c r="CE54" s="170">
        <v>30</v>
      </c>
      <c r="CF54" s="170">
        <v>30</v>
      </c>
      <c r="CG54" s="170">
        <v>30</v>
      </c>
      <c r="CH54" s="170">
        <v>30</v>
      </c>
      <c r="CI54" s="170">
        <v>30</v>
      </c>
      <c r="CJ54" s="170">
        <v>30</v>
      </c>
      <c r="CK54" s="170">
        <v>30</v>
      </c>
      <c r="CL54" s="170">
        <v>30</v>
      </c>
      <c r="CM54" s="170">
        <v>30</v>
      </c>
      <c r="CN54" s="12">
        <v>17</v>
      </c>
      <c r="CO54" s="12">
        <v>17</v>
      </c>
      <c r="CP54" s="12">
        <v>17</v>
      </c>
      <c r="CQ54" s="36">
        <v>17</v>
      </c>
      <c r="CR54" s="12"/>
      <c r="CS54" s="12"/>
      <c r="CT54" s="12"/>
      <c r="CU54" s="12"/>
      <c r="CV54" s="35">
        <v>25</v>
      </c>
      <c r="CW54" s="12">
        <v>25</v>
      </c>
      <c r="CX54" s="12">
        <v>25</v>
      </c>
      <c r="CY54" s="12">
        <v>25</v>
      </c>
      <c r="CZ54" s="12">
        <v>25</v>
      </c>
      <c r="DA54" s="12">
        <v>25</v>
      </c>
      <c r="DB54" s="12">
        <v>25</v>
      </c>
      <c r="DC54" s="12">
        <v>25</v>
      </c>
      <c r="DD54" s="12">
        <v>30</v>
      </c>
      <c r="DE54" s="12">
        <v>30</v>
      </c>
      <c r="DF54" s="12">
        <v>30</v>
      </c>
      <c r="DG54" s="12">
        <v>30</v>
      </c>
      <c r="DH54" s="12">
        <v>30</v>
      </c>
      <c r="DI54" s="12">
        <v>30</v>
      </c>
      <c r="DJ54" s="12">
        <v>30</v>
      </c>
      <c r="DK54" s="12">
        <v>30</v>
      </c>
      <c r="DL54" s="12">
        <v>30</v>
      </c>
      <c r="DM54" s="12">
        <v>30</v>
      </c>
      <c r="DN54" s="12">
        <v>30</v>
      </c>
      <c r="DO54" s="12">
        <v>30</v>
      </c>
      <c r="DP54" s="12">
        <v>30</v>
      </c>
      <c r="DQ54" s="12">
        <v>30</v>
      </c>
      <c r="DR54" s="12">
        <v>30</v>
      </c>
      <c r="DS54" s="12">
        <v>30</v>
      </c>
      <c r="DT54" s="12">
        <v>30</v>
      </c>
      <c r="DU54" s="12">
        <v>30</v>
      </c>
      <c r="DV54" s="36">
        <v>30</v>
      </c>
      <c r="EA54" s="181"/>
      <c r="EB54" s="181"/>
      <c r="EC54" s="181"/>
      <c r="ED54" s="181"/>
    </row>
    <row r="55" spans="1:134">
      <c r="A55" s="19" t="s">
        <v>58</v>
      </c>
      <c r="C55" s="33">
        <v>100</v>
      </c>
      <c r="D55" s="170">
        <v>100</v>
      </c>
      <c r="E55" s="170">
        <v>100</v>
      </c>
      <c r="F55" s="170">
        <v>100</v>
      </c>
      <c r="G55" s="170">
        <v>100</v>
      </c>
      <c r="H55" s="170">
        <v>100</v>
      </c>
      <c r="I55" s="170">
        <v>100</v>
      </c>
      <c r="J55" s="170">
        <v>100</v>
      </c>
      <c r="K55" s="170">
        <v>100</v>
      </c>
      <c r="L55" s="170">
        <v>100</v>
      </c>
      <c r="M55" s="170">
        <v>100</v>
      </c>
      <c r="N55" s="170">
        <v>100</v>
      </c>
      <c r="O55" s="175">
        <v>100</v>
      </c>
      <c r="P55" s="33">
        <v>100</v>
      </c>
      <c r="Q55" s="170">
        <v>100</v>
      </c>
      <c r="R55" s="170">
        <v>100</v>
      </c>
      <c r="S55" s="170">
        <v>100</v>
      </c>
      <c r="T55" s="170">
        <v>100</v>
      </c>
      <c r="U55" s="170">
        <v>100</v>
      </c>
      <c r="V55" s="170">
        <v>100</v>
      </c>
      <c r="W55" s="170">
        <v>100</v>
      </c>
      <c r="X55" s="170">
        <v>100</v>
      </c>
      <c r="Y55" s="170">
        <v>100</v>
      </c>
      <c r="Z55" s="170">
        <v>100</v>
      </c>
      <c r="AA55" s="170">
        <v>100</v>
      </c>
      <c r="AB55" s="170">
        <v>100</v>
      </c>
      <c r="AC55" s="170">
        <v>100</v>
      </c>
      <c r="AD55" s="170">
        <v>100</v>
      </c>
      <c r="AE55" s="170">
        <v>100</v>
      </c>
      <c r="AF55" s="12">
        <v>100</v>
      </c>
      <c r="AG55" s="12">
        <v>100</v>
      </c>
      <c r="AH55" s="12">
        <v>100</v>
      </c>
      <c r="AI55" s="12">
        <v>100</v>
      </c>
      <c r="AJ55" s="12">
        <v>100</v>
      </c>
      <c r="AK55" s="12">
        <v>100</v>
      </c>
      <c r="AL55" s="12">
        <v>100</v>
      </c>
      <c r="AM55" s="12">
        <v>100</v>
      </c>
      <c r="AN55" s="36">
        <v>100</v>
      </c>
      <c r="AO55" s="33">
        <v>100</v>
      </c>
      <c r="AP55" s="170">
        <v>100</v>
      </c>
      <c r="AQ55" s="170">
        <v>100</v>
      </c>
      <c r="AR55" s="170">
        <v>100</v>
      </c>
      <c r="AS55" s="170">
        <v>100</v>
      </c>
      <c r="AT55" s="170">
        <v>100</v>
      </c>
      <c r="AU55" s="170">
        <v>100</v>
      </c>
      <c r="AV55" s="170">
        <v>100</v>
      </c>
      <c r="AW55" s="170">
        <v>100</v>
      </c>
      <c r="AX55" s="170">
        <v>100</v>
      </c>
      <c r="AY55" s="170">
        <v>100</v>
      </c>
      <c r="AZ55" s="170">
        <v>100</v>
      </c>
      <c r="BA55" s="170">
        <v>100</v>
      </c>
      <c r="BB55" s="170">
        <v>100</v>
      </c>
      <c r="BC55" s="170">
        <v>100</v>
      </c>
      <c r="BD55" s="170">
        <v>100</v>
      </c>
      <c r="BE55" s="170">
        <v>100</v>
      </c>
      <c r="BF55" s="170">
        <v>100</v>
      </c>
      <c r="BG55" s="12">
        <v>50</v>
      </c>
      <c r="BH55" s="12">
        <v>50</v>
      </c>
      <c r="BI55" s="12">
        <v>50</v>
      </c>
      <c r="BJ55" s="12">
        <v>50</v>
      </c>
      <c r="BK55" s="170">
        <v>210.27</v>
      </c>
      <c r="BL55" s="170">
        <v>210.27</v>
      </c>
      <c r="BM55" s="170">
        <v>210.27</v>
      </c>
      <c r="BN55" s="170">
        <v>210.27</v>
      </c>
      <c r="BO55" s="170">
        <v>210.27</v>
      </c>
      <c r="BP55" s="170">
        <v>210.27</v>
      </c>
      <c r="BQ55" s="170">
        <v>210.27</v>
      </c>
      <c r="BR55" s="170">
        <v>210.27</v>
      </c>
      <c r="BS55" s="175">
        <v>210.27</v>
      </c>
      <c r="BT55" s="33">
        <v>100</v>
      </c>
      <c r="BU55" s="170">
        <v>100</v>
      </c>
      <c r="BV55" s="170">
        <v>100</v>
      </c>
      <c r="BW55" s="170">
        <v>100</v>
      </c>
      <c r="BX55" s="170">
        <v>100</v>
      </c>
      <c r="BY55" s="170">
        <v>100</v>
      </c>
      <c r="BZ55" s="170">
        <v>100</v>
      </c>
      <c r="CA55" s="170">
        <v>100</v>
      </c>
      <c r="CB55" s="170">
        <v>100</v>
      </c>
      <c r="CC55" s="170">
        <v>100</v>
      </c>
      <c r="CD55" s="170">
        <v>100</v>
      </c>
      <c r="CE55" s="170">
        <v>100</v>
      </c>
      <c r="CF55" s="170">
        <v>100</v>
      </c>
      <c r="CG55" s="170">
        <v>100</v>
      </c>
      <c r="CH55" s="170">
        <v>100</v>
      </c>
      <c r="CI55" s="170">
        <v>100</v>
      </c>
      <c r="CJ55" s="170">
        <v>100</v>
      </c>
      <c r="CK55" s="170">
        <v>100</v>
      </c>
      <c r="CL55" s="170">
        <v>100</v>
      </c>
      <c r="CM55" s="170">
        <v>100</v>
      </c>
      <c r="CN55" s="170">
        <f>210.27+115</f>
        <v>325.27</v>
      </c>
      <c r="CO55" s="170">
        <f t="shared" ref="CO55:CQ55" si="29">210.27+115</f>
        <v>325.27</v>
      </c>
      <c r="CP55" s="170">
        <f t="shared" si="29"/>
        <v>325.27</v>
      </c>
      <c r="CQ55" s="175">
        <f t="shared" si="29"/>
        <v>325.27</v>
      </c>
      <c r="CR55" s="170"/>
      <c r="CS55" s="170"/>
      <c r="CT55" s="170"/>
      <c r="CU55" s="170"/>
      <c r="CV55" s="33">
        <v>210.27</v>
      </c>
      <c r="CW55" s="170">
        <v>210.27</v>
      </c>
      <c r="CX55" s="170">
        <v>210.27</v>
      </c>
      <c r="CY55" s="170">
        <v>210.27</v>
      </c>
      <c r="CZ55" s="170">
        <v>210.27</v>
      </c>
      <c r="DA55" s="170">
        <v>210.27</v>
      </c>
      <c r="DB55" s="170">
        <v>210.27</v>
      </c>
      <c r="DC55" s="170">
        <v>210.27</v>
      </c>
      <c r="DD55" s="170">
        <v>210.27</v>
      </c>
      <c r="DE55" s="170">
        <v>210.27</v>
      </c>
      <c r="DF55" s="170">
        <v>210.27</v>
      </c>
      <c r="DG55" s="170">
        <v>210.27</v>
      </c>
      <c r="DH55" s="170">
        <v>210.27</v>
      </c>
      <c r="DI55" s="170">
        <v>210.27</v>
      </c>
      <c r="DJ55" s="170">
        <v>210.27</v>
      </c>
      <c r="DK55" s="170">
        <v>210.27</v>
      </c>
      <c r="DL55" s="170">
        <v>210.27</v>
      </c>
      <c r="DM55" s="170">
        <v>210.27</v>
      </c>
      <c r="DN55" s="170">
        <v>210.27</v>
      </c>
      <c r="DO55" s="170">
        <v>210.27</v>
      </c>
      <c r="DP55" s="170">
        <v>210.27</v>
      </c>
      <c r="DQ55" s="170">
        <v>210.27</v>
      </c>
      <c r="DR55" s="170">
        <v>210.27</v>
      </c>
      <c r="DS55" s="170">
        <v>210.27</v>
      </c>
      <c r="DT55" s="170">
        <v>210.27</v>
      </c>
      <c r="DU55" s="170">
        <v>210.27</v>
      </c>
      <c r="DV55" s="175">
        <v>210.27</v>
      </c>
      <c r="EA55" s="181"/>
      <c r="EB55" s="181"/>
      <c r="EC55" s="181"/>
      <c r="ED55" s="181"/>
    </row>
    <row r="56" spans="1:134">
      <c r="A56" s="19" t="s">
        <v>186</v>
      </c>
      <c r="C56" s="33">
        <v>2.5</v>
      </c>
      <c r="D56" s="170">
        <v>2.5</v>
      </c>
      <c r="E56" s="170">
        <v>2.5</v>
      </c>
      <c r="F56" s="170">
        <v>0</v>
      </c>
      <c r="G56" s="170">
        <v>0</v>
      </c>
      <c r="H56" s="170">
        <v>2.5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5">
        <v>0</v>
      </c>
      <c r="P56" s="33">
        <v>2.5</v>
      </c>
      <c r="Q56" s="170">
        <v>2.5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2.5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0</v>
      </c>
      <c r="AF56" s="12">
        <v>2.5</v>
      </c>
      <c r="AG56" s="12">
        <v>2.5</v>
      </c>
      <c r="AH56" s="12">
        <v>2.5</v>
      </c>
      <c r="AI56" s="12">
        <v>2.5</v>
      </c>
      <c r="AJ56" s="12">
        <v>2.5</v>
      </c>
      <c r="AK56" s="12">
        <v>2.5</v>
      </c>
      <c r="AL56" s="12">
        <v>2.5</v>
      </c>
      <c r="AM56" s="12">
        <v>2.5</v>
      </c>
      <c r="AN56" s="36">
        <v>2.5</v>
      </c>
      <c r="AO56" s="33">
        <v>2.5</v>
      </c>
      <c r="AP56" s="170">
        <v>2.5</v>
      </c>
      <c r="AQ56" s="170">
        <v>2.5</v>
      </c>
      <c r="AR56" s="170">
        <v>12.5</v>
      </c>
      <c r="AS56" s="170">
        <v>12.5</v>
      </c>
      <c r="AT56" s="170">
        <v>12.5</v>
      </c>
      <c r="AU56" s="170">
        <v>12.5</v>
      </c>
      <c r="AV56" s="170">
        <v>0</v>
      </c>
      <c r="AW56" s="170">
        <v>0</v>
      </c>
      <c r="AX56" s="170">
        <v>0</v>
      </c>
      <c r="AY56" s="170">
        <v>2.5</v>
      </c>
      <c r="AZ56" s="170">
        <v>0</v>
      </c>
      <c r="BA56" s="170">
        <v>0</v>
      </c>
      <c r="BB56" s="170">
        <v>0</v>
      </c>
      <c r="BC56" s="170">
        <v>0</v>
      </c>
      <c r="BD56" s="170">
        <v>0</v>
      </c>
      <c r="BE56" s="170">
        <v>0</v>
      </c>
      <c r="BF56" s="170">
        <v>0</v>
      </c>
      <c r="BG56" s="12">
        <v>2.5</v>
      </c>
      <c r="BH56" s="12">
        <v>2.5</v>
      </c>
      <c r="BI56" s="12">
        <v>2.5</v>
      </c>
      <c r="BJ56" s="12">
        <v>2.5</v>
      </c>
      <c r="BK56" s="170">
        <v>2.5</v>
      </c>
      <c r="BL56" s="170">
        <v>2.5</v>
      </c>
      <c r="BM56" s="170">
        <v>2.5</v>
      </c>
      <c r="BN56" s="170">
        <v>2.5</v>
      </c>
      <c r="BO56" s="170">
        <v>2.5</v>
      </c>
      <c r="BP56" s="170">
        <v>2.5</v>
      </c>
      <c r="BQ56" s="170">
        <v>2.5</v>
      </c>
      <c r="BR56" s="170">
        <v>2.5</v>
      </c>
      <c r="BS56" s="175">
        <v>2.5</v>
      </c>
      <c r="BT56" s="33">
        <v>2.5</v>
      </c>
      <c r="BU56" s="170">
        <v>2.5</v>
      </c>
      <c r="BV56" s="170">
        <v>2.5</v>
      </c>
      <c r="BW56" s="170">
        <v>0</v>
      </c>
      <c r="BX56" s="170">
        <v>0</v>
      </c>
      <c r="BY56" s="170">
        <v>0</v>
      </c>
      <c r="BZ56" s="170">
        <v>0</v>
      </c>
      <c r="CA56" s="170">
        <v>0</v>
      </c>
      <c r="CB56" s="170">
        <v>0</v>
      </c>
      <c r="CC56" s="170">
        <v>0</v>
      </c>
      <c r="CD56" s="170">
        <v>0</v>
      </c>
      <c r="CE56" s="170">
        <v>0</v>
      </c>
      <c r="CF56" s="170">
        <v>0</v>
      </c>
      <c r="CG56" s="170">
        <v>0</v>
      </c>
      <c r="CH56" s="170">
        <v>0</v>
      </c>
      <c r="CI56" s="170">
        <v>0</v>
      </c>
      <c r="CJ56" s="170">
        <v>0</v>
      </c>
      <c r="CK56" s="170">
        <v>0</v>
      </c>
      <c r="CL56" s="170">
        <v>0</v>
      </c>
      <c r="CM56" s="170">
        <v>0</v>
      </c>
      <c r="CN56" s="12">
        <v>2.5</v>
      </c>
      <c r="CO56" s="12">
        <v>2.5</v>
      </c>
      <c r="CP56" s="12">
        <v>2.5</v>
      </c>
      <c r="CQ56" s="36">
        <v>2.5</v>
      </c>
      <c r="CR56" s="12"/>
      <c r="CS56" s="12"/>
      <c r="CT56" s="12"/>
      <c r="CU56" s="12"/>
      <c r="CV56" s="35">
        <v>2.5</v>
      </c>
      <c r="CW56" s="12">
        <v>2.5</v>
      </c>
      <c r="CX56" s="12">
        <v>2.5</v>
      </c>
      <c r="CY56" s="12">
        <v>2.5</v>
      </c>
      <c r="CZ56" s="12">
        <v>25</v>
      </c>
      <c r="DA56" s="12">
        <v>25</v>
      </c>
      <c r="DB56" s="12">
        <v>25</v>
      </c>
      <c r="DC56" s="12">
        <v>25</v>
      </c>
      <c r="DD56" s="170">
        <v>0</v>
      </c>
      <c r="DE56" s="170">
        <v>0</v>
      </c>
      <c r="DF56" s="170">
        <v>0</v>
      </c>
      <c r="DG56" s="170">
        <v>0</v>
      </c>
      <c r="DH56" s="170">
        <v>0</v>
      </c>
      <c r="DI56" s="170">
        <v>0</v>
      </c>
      <c r="DJ56" s="170">
        <v>0</v>
      </c>
      <c r="DK56" s="170">
        <v>0</v>
      </c>
      <c r="DL56" s="170">
        <v>0</v>
      </c>
      <c r="DM56" s="170">
        <v>0</v>
      </c>
      <c r="DN56" s="170">
        <v>0</v>
      </c>
      <c r="DO56" s="170">
        <v>0</v>
      </c>
      <c r="DP56" s="170">
        <v>0</v>
      </c>
      <c r="DQ56" s="170">
        <v>0</v>
      </c>
      <c r="DR56" s="170">
        <v>0</v>
      </c>
      <c r="DS56" s="170">
        <v>0</v>
      </c>
      <c r="DT56" s="170">
        <v>0</v>
      </c>
      <c r="DU56" s="170">
        <v>0</v>
      </c>
      <c r="DV56" s="175">
        <v>0</v>
      </c>
      <c r="EA56" s="181"/>
      <c r="EB56" s="181"/>
      <c r="EC56" s="181"/>
      <c r="ED56" s="181"/>
    </row>
    <row r="57" spans="1:134">
      <c r="A57" s="162" t="s">
        <v>60</v>
      </c>
      <c r="C57" s="40">
        <f t="shared" ref="C57:AD57" si="30">4/12</f>
        <v>0.33333333333333331</v>
      </c>
      <c r="D57" s="142">
        <f t="shared" si="30"/>
        <v>0.33333333333333331</v>
      </c>
      <c r="E57" s="142">
        <f t="shared" si="30"/>
        <v>0.33333333333333331</v>
      </c>
      <c r="F57" s="142">
        <f t="shared" si="30"/>
        <v>0.33333333333333331</v>
      </c>
      <c r="G57" s="142">
        <f t="shared" si="30"/>
        <v>0.33333333333333331</v>
      </c>
      <c r="H57" s="142">
        <f>4/12</f>
        <v>0.33333333333333331</v>
      </c>
      <c r="I57" s="142">
        <f t="shared" si="30"/>
        <v>0.33333333333333331</v>
      </c>
      <c r="J57" s="142">
        <f t="shared" si="30"/>
        <v>0.33333333333333331</v>
      </c>
      <c r="K57" s="142">
        <f t="shared" si="30"/>
        <v>0.33333333333333331</v>
      </c>
      <c r="L57" s="142">
        <f t="shared" si="30"/>
        <v>0.33333333333333331</v>
      </c>
      <c r="M57" s="142">
        <f t="shared" si="30"/>
        <v>0.33333333333333331</v>
      </c>
      <c r="N57" s="142">
        <f t="shared" si="30"/>
        <v>0.33333333333333331</v>
      </c>
      <c r="O57" s="42">
        <f t="shared" si="30"/>
        <v>0.33333333333333331</v>
      </c>
      <c r="P57" s="40">
        <f t="shared" si="30"/>
        <v>0.33333333333333331</v>
      </c>
      <c r="Q57" s="142">
        <f t="shared" si="30"/>
        <v>0.33333333333333331</v>
      </c>
      <c r="R57" s="142">
        <f t="shared" si="30"/>
        <v>0.33333333333333331</v>
      </c>
      <c r="S57" s="142">
        <f t="shared" si="30"/>
        <v>0.33333333333333331</v>
      </c>
      <c r="T57" s="142">
        <f t="shared" si="30"/>
        <v>0.33333333333333331</v>
      </c>
      <c r="U57" s="142">
        <f t="shared" si="30"/>
        <v>0.33333333333333331</v>
      </c>
      <c r="V57" s="142">
        <f t="shared" si="30"/>
        <v>0.33333333333333331</v>
      </c>
      <c r="W57" s="142">
        <f t="shared" si="30"/>
        <v>0.33333333333333331</v>
      </c>
      <c r="X57" s="142">
        <f>4/12</f>
        <v>0.33333333333333331</v>
      </c>
      <c r="Y57" s="142">
        <f t="shared" si="30"/>
        <v>0.33333333333333331</v>
      </c>
      <c r="Z57" s="142">
        <f t="shared" si="30"/>
        <v>0.33333333333333331</v>
      </c>
      <c r="AA57" s="142">
        <f t="shared" si="30"/>
        <v>0.33333333333333331</v>
      </c>
      <c r="AB57" s="142">
        <f t="shared" si="30"/>
        <v>0.33333333333333331</v>
      </c>
      <c r="AC57" s="142">
        <f t="shared" si="30"/>
        <v>0.33333333333333331</v>
      </c>
      <c r="AD57" s="142">
        <f t="shared" si="30"/>
        <v>0.33333333333333331</v>
      </c>
      <c r="AE57" s="142">
        <f>4/12</f>
        <v>0.33333333333333331</v>
      </c>
      <c r="AF57" s="142">
        <f>4/12</f>
        <v>0.33333333333333331</v>
      </c>
      <c r="AG57" s="142">
        <f t="shared" ref="AG57:AN57" si="31">4/12</f>
        <v>0.33333333333333331</v>
      </c>
      <c r="AH57" s="142">
        <f t="shared" si="31"/>
        <v>0.33333333333333331</v>
      </c>
      <c r="AI57" s="142">
        <f t="shared" si="31"/>
        <v>0.33333333333333331</v>
      </c>
      <c r="AJ57" s="142">
        <f t="shared" si="31"/>
        <v>0.33333333333333331</v>
      </c>
      <c r="AK57" s="142">
        <f t="shared" si="31"/>
        <v>0.33333333333333331</v>
      </c>
      <c r="AL57" s="142">
        <f t="shared" si="31"/>
        <v>0.33333333333333331</v>
      </c>
      <c r="AM57" s="142">
        <f t="shared" si="31"/>
        <v>0.33333333333333331</v>
      </c>
      <c r="AN57" s="42">
        <f t="shared" si="31"/>
        <v>0.33333333333333331</v>
      </c>
      <c r="AO57" s="40">
        <f t="shared" ref="AO57:AU57" si="32">4/12</f>
        <v>0.33333333333333331</v>
      </c>
      <c r="AP57" s="142">
        <f t="shared" si="32"/>
        <v>0.33333333333333331</v>
      </c>
      <c r="AQ57" s="142">
        <f t="shared" si="32"/>
        <v>0.33333333333333331</v>
      </c>
      <c r="AR57" s="142">
        <f t="shared" si="32"/>
        <v>0.33333333333333331</v>
      </c>
      <c r="AS57" s="142">
        <f t="shared" si="32"/>
        <v>0.33333333333333331</v>
      </c>
      <c r="AT57" s="142">
        <f t="shared" si="32"/>
        <v>0.33333333333333331</v>
      </c>
      <c r="AU57" s="142">
        <f t="shared" si="32"/>
        <v>0.33333333333333331</v>
      </c>
      <c r="AV57" s="142">
        <f t="shared" ref="AV57:AX57" si="33">4/12</f>
        <v>0.33333333333333331</v>
      </c>
      <c r="AW57" s="142">
        <f t="shared" si="33"/>
        <v>0.33333333333333331</v>
      </c>
      <c r="AX57" s="142">
        <f t="shared" si="33"/>
        <v>0.33333333333333331</v>
      </c>
      <c r="AY57" s="142">
        <f>4/12</f>
        <v>0.33333333333333331</v>
      </c>
      <c r="AZ57" s="142">
        <f t="shared" ref="AZ57:BJ57" si="34">4/12</f>
        <v>0.33333333333333331</v>
      </c>
      <c r="BA57" s="142">
        <f t="shared" si="34"/>
        <v>0.33333333333333331</v>
      </c>
      <c r="BB57" s="142">
        <f t="shared" si="34"/>
        <v>0.33333333333333331</v>
      </c>
      <c r="BC57" s="142">
        <f t="shared" si="34"/>
        <v>0.33333333333333331</v>
      </c>
      <c r="BD57" s="142">
        <f t="shared" si="34"/>
        <v>0.33333333333333331</v>
      </c>
      <c r="BE57" s="142">
        <f t="shared" si="34"/>
        <v>0.33333333333333331</v>
      </c>
      <c r="BF57" s="142">
        <f t="shared" si="34"/>
        <v>0.33333333333333331</v>
      </c>
      <c r="BG57" s="142">
        <f t="shared" si="34"/>
        <v>0.33333333333333331</v>
      </c>
      <c r="BH57" s="142">
        <f t="shared" si="34"/>
        <v>0.33333333333333331</v>
      </c>
      <c r="BI57" s="142">
        <f t="shared" si="34"/>
        <v>0.33333333333333331</v>
      </c>
      <c r="BJ57" s="142">
        <f t="shared" si="34"/>
        <v>0.33333333333333331</v>
      </c>
      <c r="BK57" s="48">
        <f>7/12</f>
        <v>0.58333333333333337</v>
      </c>
      <c r="BL57" s="48">
        <f t="shared" ref="BL57:BS57" si="35">7/12</f>
        <v>0.58333333333333337</v>
      </c>
      <c r="BM57" s="48">
        <f t="shared" si="35"/>
        <v>0.58333333333333337</v>
      </c>
      <c r="BN57" s="48">
        <f t="shared" si="35"/>
        <v>0.58333333333333337</v>
      </c>
      <c r="BO57" s="48">
        <f t="shared" si="35"/>
        <v>0.58333333333333337</v>
      </c>
      <c r="BP57" s="48">
        <f t="shared" si="35"/>
        <v>0.58333333333333337</v>
      </c>
      <c r="BQ57" s="48">
        <f t="shared" si="35"/>
        <v>0.58333333333333337</v>
      </c>
      <c r="BR57" s="48">
        <f t="shared" si="35"/>
        <v>0.58333333333333337</v>
      </c>
      <c r="BS57" s="115">
        <f t="shared" si="35"/>
        <v>0.58333333333333337</v>
      </c>
      <c r="BT57" s="40">
        <f t="shared" ref="BT57:CE57" si="36">4/12</f>
        <v>0.33333333333333331</v>
      </c>
      <c r="BU57" s="142">
        <f t="shared" si="36"/>
        <v>0.33333333333333331</v>
      </c>
      <c r="BV57" s="142">
        <f t="shared" si="36"/>
        <v>0.33333333333333331</v>
      </c>
      <c r="BW57" s="142">
        <f t="shared" si="36"/>
        <v>0.33333333333333331</v>
      </c>
      <c r="BX57" s="142">
        <f t="shared" si="36"/>
        <v>0.33333333333333331</v>
      </c>
      <c r="BY57" s="142">
        <f t="shared" si="36"/>
        <v>0.33333333333333331</v>
      </c>
      <c r="BZ57" s="142">
        <f t="shared" si="36"/>
        <v>0.33333333333333331</v>
      </c>
      <c r="CA57" s="142">
        <f t="shared" si="36"/>
        <v>0.33333333333333331</v>
      </c>
      <c r="CB57" s="142">
        <f t="shared" si="36"/>
        <v>0.33333333333333331</v>
      </c>
      <c r="CC57" s="142">
        <f t="shared" si="36"/>
        <v>0.33333333333333331</v>
      </c>
      <c r="CD57" s="142">
        <f t="shared" si="36"/>
        <v>0.33333333333333331</v>
      </c>
      <c r="CE57" s="142">
        <f t="shared" si="36"/>
        <v>0.33333333333333331</v>
      </c>
      <c r="CF57" s="142">
        <f t="shared" ref="CF57:CM57" si="37">4/12</f>
        <v>0.33333333333333331</v>
      </c>
      <c r="CG57" s="142">
        <f t="shared" si="37"/>
        <v>0.33333333333333331</v>
      </c>
      <c r="CH57" s="142">
        <f t="shared" si="37"/>
        <v>0.33333333333333331</v>
      </c>
      <c r="CI57" s="142">
        <f t="shared" si="37"/>
        <v>0.33333333333333331</v>
      </c>
      <c r="CJ57" s="142">
        <f t="shared" si="37"/>
        <v>0.33333333333333331</v>
      </c>
      <c r="CK57" s="142">
        <f t="shared" si="37"/>
        <v>0.33333333333333331</v>
      </c>
      <c r="CL57" s="142">
        <f t="shared" si="37"/>
        <v>0.33333333333333331</v>
      </c>
      <c r="CM57" s="142">
        <f t="shared" si="37"/>
        <v>0.33333333333333331</v>
      </c>
      <c r="CN57" s="142">
        <f>7/12</f>
        <v>0.58333333333333337</v>
      </c>
      <c r="CO57" s="142">
        <f t="shared" ref="CO57:CQ57" si="38">7/12</f>
        <v>0.58333333333333337</v>
      </c>
      <c r="CP57" s="142">
        <f t="shared" si="38"/>
        <v>0.58333333333333337</v>
      </c>
      <c r="CQ57" s="42">
        <f t="shared" si="38"/>
        <v>0.58333333333333337</v>
      </c>
      <c r="CR57" s="142"/>
      <c r="CS57" s="142"/>
      <c r="CT57" s="142"/>
      <c r="CU57" s="142"/>
      <c r="CV57" s="40">
        <f>7/12</f>
        <v>0.58333333333333337</v>
      </c>
      <c r="CW57" s="142">
        <f>7/12</f>
        <v>0.58333333333333337</v>
      </c>
      <c r="CX57" s="142">
        <f>7/12</f>
        <v>0.58333333333333337</v>
      </c>
      <c r="CY57" s="142">
        <f>7/12</f>
        <v>0.58333333333333337</v>
      </c>
      <c r="CZ57" s="142">
        <f t="shared" ref="CZ57:DV57" si="39">7/12</f>
        <v>0.58333333333333337</v>
      </c>
      <c r="DA57" s="142">
        <f t="shared" si="39"/>
        <v>0.58333333333333337</v>
      </c>
      <c r="DB57" s="142">
        <f t="shared" si="39"/>
        <v>0.58333333333333337</v>
      </c>
      <c r="DC57" s="142">
        <f t="shared" si="39"/>
        <v>0.58333333333333337</v>
      </c>
      <c r="DD57" s="142">
        <f t="shared" si="39"/>
        <v>0.58333333333333337</v>
      </c>
      <c r="DE57" s="142">
        <f t="shared" si="39"/>
        <v>0.58333333333333337</v>
      </c>
      <c r="DF57" s="142">
        <f t="shared" si="39"/>
        <v>0.58333333333333337</v>
      </c>
      <c r="DG57" s="142">
        <f t="shared" si="39"/>
        <v>0.58333333333333337</v>
      </c>
      <c r="DH57" s="142">
        <f t="shared" si="39"/>
        <v>0.58333333333333337</v>
      </c>
      <c r="DI57" s="142">
        <f t="shared" si="39"/>
        <v>0.58333333333333337</v>
      </c>
      <c r="DJ57" s="142">
        <f t="shared" si="39"/>
        <v>0.58333333333333337</v>
      </c>
      <c r="DK57" s="142">
        <f t="shared" si="39"/>
        <v>0.58333333333333337</v>
      </c>
      <c r="DL57" s="142">
        <f t="shared" si="39"/>
        <v>0.58333333333333337</v>
      </c>
      <c r="DM57" s="142">
        <f t="shared" si="39"/>
        <v>0.58333333333333337</v>
      </c>
      <c r="DN57" s="142">
        <f t="shared" si="39"/>
        <v>0.58333333333333337</v>
      </c>
      <c r="DO57" s="142">
        <f t="shared" si="39"/>
        <v>0.58333333333333337</v>
      </c>
      <c r="DP57" s="142">
        <f t="shared" si="39"/>
        <v>0.58333333333333337</v>
      </c>
      <c r="DQ57" s="142">
        <f t="shared" si="39"/>
        <v>0.58333333333333337</v>
      </c>
      <c r="DR57" s="142">
        <f t="shared" si="39"/>
        <v>0.58333333333333337</v>
      </c>
      <c r="DS57" s="142">
        <f t="shared" si="39"/>
        <v>0.58333333333333337</v>
      </c>
      <c r="DT57" s="142">
        <f t="shared" si="39"/>
        <v>0.58333333333333337</v>
      </c>
      <c r="DU57" s="142">
        <f t="shared" si="39"/>
        <v>0.58333333333333337</v>
      </c>
      <c r="DV57" s="42">
        <f t="shared" si="39"/>
        <v>0.58333333333333337</v>
      </c>
      <c r="EA57" s="181"/>
      <c r="EB57" s="181"/>
      <c r="EC57" s="181"/>
      <c r="ED57" s="181"/>
    </row>
    <row r="58" spans="1:134">
      <c r="A58" s="19" t="s">
        <v>63</v>
      </c>
      <c r="C58" s="33">
        <v>40</v>
      </c>
      <c r="D58" s="170">
        <v>40</v>
      </c>
      <c r="E58" s="170">
        <v>40</v>
      </c>
      <c r="F58" s="170">
        <v>34</v>
      </c>
      <c r="G58" s="170">
        <v>34</v>
      </c>
      <c r="H58" s="170">
        <v>22</v>
      </c>
      <c r="I58" s="170">
        <v>22</v>
      </c>
      <c r="J58" s="170">
        <v>40</v>
      </c>
      <c r="K58" s="170">
        <v>40</v>
      </c>
      <c r="L58" s="170">
        <v>40</v>
      </c>
      <c r="M58" s="170">
        <v>40</v>
      </c>
      <c r="N58" s="170">
        <v>40</v>
      </c>
      <c r="O58" s="175">
        <v>40</v>
      </c>
      <c r="P58" s="33">
        <v>50</v>
      </c>
      <c r="Q58" s="170">
        <v>50</v>
      </c>
      <c r="R58" s="170">
        <v>36</v>
      </c>
      <c r="S58" s="170">
        <v>36</v>
      </c>
      <c r="T58" s="170">
        <v>36</v>
      </c>
      <c r="U58" s="170">
        <v>36</v>
      </c>
      <c r="V58" s="170">
        <v>36</v>
      </c>
      <c r="W58" s="170">
        <v>74</v>
      </c>
      <c r="X58" s="170">
        <v>22</v>
      </c>
      <c r="Y58" s="170">
        <v>22</v>
      </c>
      <c r="Z58" s="170">
        <v>74</v>
      </c>
      <c r="AA58" s="170">
        <v>74</v>
      </c>
      <c r="AB58" s="170">
        <v>74</v>
      </c>
      <c r="AC58" s="170">
        <v>74</v>
      </c>
      <c r="AD58" s="170">
        <v>74</v>
      </c>
      <c r="AE58" s="170">
        <v>74</v>
      </c>
      <c r="AF58" s="12">
        <v>65</v>
      </c>
      <c r="AG58" s="12">
        <v>65</v>
      </c>
      <c r="AH58" s="12">
        <v>65</v>
      </c>
      <c r="AI58" s="12">
        <v>65</v>
      </c>
      <c r="AJ58" s="12">
        <v>65</v>
      </c>
      <c r="AK58" s="12">
        <v>65</v>
      </c>
      <c r="AL58" s="12">
        <v>65</v>
      </c>
      <c r="AM58" s="12">
        <v>65</v>
      </c>
      <c r="AN58" s="36">
        <v>65</v>
      </c>
      <c r="AO58" s="33">
        <v>40</v>
      </c>
      <c r="AP58" s="170">
        <v>40</v>
      </c>
      <c r="AQ58" s="170">
        <v>40</v>
      </c>
      <c r="AR58" s="170">
        <v>55</v>
      </c>
      <c r="AS58" s="170">
        <v>55</v>
      </c>
      <c r="AT58" s="170">
        <v>55</v>
      </c>
      <c r="AU58" s="170">
        <v>55</v>
      </c>
      <c r="AV58" s="170">
        <v>40</v>
      </c>
      <c r="AW58" s="170">
        <v>40</v>
      </c>
      <c r="AX58" s="170">
        <v>40</v>
      </c>
      <c r="AY58" s="170">
        <v>22</v>
      </c>
      <c r="AZ58" s="170">
        <v>22</v>
      </c>
      <c r="BA58" s="170">
        <v>40</v>
      </c>
      <c r="BB58" s="170">
        <v>40</v>
      </c>
      <c r="BC58" s="170">
        <v>40</v>
      </c>
      <c r="BD58" s="170">
        <v>40</v>
      </c>
      <c r="BE58" s="170">
        <v>40</v>
      </c>
      <c r="BF58" s="170">
        <v>40</v>
      </c>
      <c r="BG58" s="12">
        <v>22</v>
      </c>
      <c r="BH58" s="12">
        <v>22</v>
      </c>
      <c r="BI58" s="12">
        <v>22</v>
      </c>
      <c r="BJ58" s="12">
        <v>22</v>
      </c>
      <c r="BK58" s="170">
        <v>45</v>
      </c>
      <c r="BL58" s="170">
        <v>45</v>
      </c>
      <c r="BM58" s="170">
        <v>45</v>
      </c>
      <c r="BN58" s="170">
        <v>45</v>
      </c>
      <c r="BO58" s="170">
        <v>45</v>
      </c>
      <c r="BP58" s="170">
        <v>45</v>
      </c>
      <c r="BQ58" s="170">
        <v>45</v>
      </c>
      <c r="BR58" s="170">
        <v>45</v>
      </c>
      <c r="BS58" s="175">
        <v>45</v>
      </c>
      <c r="BT58" s="33">
        <v>40</v>
      </c>
      <c r="BU58" s="170">
        <v>40</v>
      </c>
      <c r="BV58" s="170">
        <v>40</v>
      </c>
      <c r="BW58" s="170">
        <v>34</v>
      </c>
      <c r="BX58" s="170">
        <v>34</v>
      </c>
      <c r="BY58" s="170">
        <v>34</v>
      </c>
      <c r="BZ58" s="170">
        <v>34</v>
      </c>
      <c r="CA58" s="170">
        <v>40</v>
      </c>
      <c r="CB58" s="170">
        <v>40</v>
      </c>
      <c r="CC58" s="170">
        <v>40</v>
      </c>
      <c r="CD58" s="170">
        <v>40</v>
      </c>
      <c r="CE58" s="170">
        <v>40</v>
      </c>
      <c r="CF58" s="170">
        <v>40</v>
      </c>
      <c r="CG58" s="170">
        <v>40</v>
      </c>
      <c r="CH58" s="170">
        <v>40</v>
      </c>
      <c r="CI58" s="170">
        <v>40</v>
      </c>
      <c r="CJ58" s="170">
        <v>40</v>
      </c>
      <c r="CK58" s="170">
        <v>40</v>
      </c>
      <c r="CL58" s="170">
        <v>40</v>
      </c>
      <c r="CM58" s="170">
        <v>40</v>
      </c>
      <c r="CN58" s="12">
        <v>36</v>
      </c>
      <c r="CO58" s="12">
        <v>36</v>
      </c>
      <c r="CP58" s="12">
        <v>36</v>
      </c>
      <c r="CQ58" s="36">
        <v>26</v>
      </c>
      <c r="CR58" s="12"/>
      <c r="CS58" s="12"/>
      <c r="CT58" s="12"/>
      <c r="CU58" s="12"/>
      <c r="CV58" s="35">
        <v>35</v>
      </c>
      <c r="CW58" s="12">
        <v>35</v>
      </c>
      <c r="CX58" s="12">
        <v>35</v>
      </c>
      <c r="CY58" s="12">
        <v>35</v>
      </c>
      <c r="CZ58" s="12">
        <v>166</v>
      </c>
      <c r="DA58" s="12">
        <v>166</v>
      </c>
      <c r="DB58" s="12">
        <v>166</v>
      </c>
      <c r="DC58" s="12">
        <v>166</v>
      </c>
      <c r="DD58" s="170">
        <v>22</v>
      </c>
      <c r="DE58" s="170">
        <v>22</v>
      </c>
      <c r="DF58" s="170">
        <v>22</v>
      </c>
      <c r="DG58" s="170">
        <v>22</v>
      </c>
      <c r="DH58" s="170">
        <v>22</v>
      </c>
      <c r="DI58" s="170">
        <v>22</v>
      </c>
      <c r="DJ58" s="170">
        <v>22</v>
      </c>
      <c r="DK58" s="170">
        <v>22</v>
      </c>
      <c r="DL58" s="170">
        <v>22</v>
      </c>
      <c r="DM58" s="170">
        <v>22</v>
      </c>
      <c r="DN58" s="170">
        <v>22</v>
      </c>
      <c r="DO58" s="170">
        <v>22</v>
      </c>
      <c r="DP58" s="170">
        <v>22</v>
      </c>
      <c r="DQ58" s="170">
        <v>22</v>
      </c>
      <c r="DR58" s="170">
        <v>22</v>
      </c>
      <c r="DS58" s="170">
        <v>22</v>
      </c>
      <c r="DT58" s="170">
        <v>22</v>
      </c>
      <c r="DU58" s="170">
        <v>22</v>
      </c>
      <c r="DV58" s="175">
        <v>22</v>
      </c>
      <c r="EA58" s="181"/>
      <c r="EB58" s="181"/>
      <c r="EC58" s="181"/>
      <c r="ED58" s="181"/>
    </row>
    <row r="59" spans="1:134">
      <c r="A59" s="19" t="s">
        <v>62</v>
      </c>
      <c r="C59" s="40">
        <f t="shared" ref="C59:D59" si="40">C57*C56*C53</f>
        <v>124.99999999999999</v>
      </c>
      <c r="D59" s="142">
        <f t="shared" si="40"/>
        <v>124.99999999999999</v>
      </c>
      <c r="E59" s="142">
        <f t="shared" ref="E59:F59" si="41">E57*E56*E53</f>
        <v>124.99999999999999</v>
      </c>
      <c r="F59" s="142">
        <f t="shared" si="41"/>
        <v>0</v>
      </c>
      <c r="G59" s="142">
        <f t="shared" ref="G59:H59" si="42">G57*G56*G53</f>
        <v>0</v>
      </c>
      <c r="H59" s="142">
        <f t="shared" si="42"/>
        <v>124.99999999999999</v>
      </c>
      <c r="I59" s="142">
        <f t="shared" ref="I59:J59" si="43">I57*I56*I53</f>
        <v>0</v>
      </c>
      <c r="J59" s="142">
        <f t="shared" si="43"/>
        <v>0</v>
      </c>
      <c r="K59" s="142">
        <f t="shared" ref="K59:V59" si="44">K57*K56*K53</f>
        <v>0</v>
      </c>
      <c r="L59" s="142">
        <f t="shared" si="44"/>
        <v>0</v>
      </c>
      <c r="M59" s="142">
        <f t="shared" si="44"/>
        <v>0</v>
      </c>
      <c r="N59" s="142">
        <f t="shared" si="44"/>
        <v>0</v>
      </c>
      <c r="O59" s="42">
        <f t="shared" si="44"/>
        <v>0</v>
      </c>
      <c r="P59" s="40">
        <f t="shared" si="44"/>
        <v>124.99999999999999</v>
      </c>
      <c r="Q59" s="142">
        <f t="shared" si="44"/>
        <v>124.99999999999999</v>
      </c>
      <c r="R59" s="142">
        <f t="shared" si="44"/>
        <v>0</v>
      </c>
      <c r="S59" s="142">
        <f t="shared" si="44"/>
        <v>0</v>
      </c>
      <c r="T59" s="142">
        <f t="shared" si="44"/>
        <v>0</v>
      </c>
      <c r="U59" s="142">
        <f t="shared" si="44"/>
        <v>0</v>
      </c>
      <c r="V59" s="142">
        <f t="shared" si="44"/>
        <v>0</v>
      </c>
      <c r="W59" s="142">
        <f t="shared" ref="W59:Y59" si="45">W57*W56*W53</f>
        <v>0</v>
      </c>
      <c r="X59" s="142">
        <f t="shared" si="45"/>
        <v>124.99999999999999</v>
      </c>
      <c r="Y59" s="142">
        <f t="shared" si="45"/>
        <v>0</v>
      </c>
      <c r="Z59" s="142">
        <f t="shared" ref="Z59:AD59" si="46">Z57*Z56*Z53</f>
        <v>0</v>
      </c>
      <c r="AA59" s="142">
        <f t="shared" si="46"/>
        <v>0</v>
      </c>
      <c r="AB59" s="142">
        <f t="shared" si="46"/>
        <v>0</v>
      </c>
      <c r="AC59" s="142">
        <f t="shared" si="46"/>
        <v>0</v>
      </c>
      <c r="AD59" s="142">
        <f t="shared" si="46"/>
        <v>0</v>
      </c>
      <c r="AE59" s="142">
        <f>AE57*AE56*AE53</f>
        <v>0</v>
      </c>
      <c r="AF59" s="142">
        <f>AF57*AF56*AF53</f>
        <v>124.99999999999999</v>
      </c>
      <c r="AG59" s="142">
        <f t="shared" ref="AG59:AN59" si="47">AG57*AG56*AG53</f>
        <v>124.99999999999999</v>
      </c>
      <c r="AH59" s="142">
        <f t="shared" si="47"/>
        <v>124.99999999999999</v>
      </c>
      <c r="AI59" s="142">
        <f t="shared" si="47"/>
        <v>124.99999999999999</v>
      </c>
      <c r="AJ59" s="142">
        <f t="shared" si="47"/>
        <v>124.99999999999999</v>
      </c>
      <c r="AK59" s="142">
        <f t="shared" si="47"/>
        <v>124.99999999999999</v>
      </c>
      <c r="AL59" s="142">
        <f t="shared" si="47"/>
        <v>124.99999999999999</v>
      </c>
      <c r="AM59" s="142">
        <f t="shared" si="47"/>
        <v>124.99999999999999</v>
      </c>
      <c r="AN59" s="42">
        <f t="shared" si="47"/>
        <v>124.99999999999999</v>
      </c>
      <c r="AO59" s="40">
        <f t="shared" ref="AO59:AR59" si="48">AO57*AO56*AO53</f>
        <v>124.99999999999999</v>
      </c>
      <c r="AP59" s="142">
        <f t="shared" si="48"/>
        <v>124.99999999999999</v>
      </c>
      <c r="AQ59" s="142">
        <f t="shared" si="48"/>
        <v>124.99999999999999</v>
      </c>
      <c r="AR59" s="142">
        <f t="shared" si="48"/>
        <v>624.99999999999989</v>
      </c>
      <c r="AS59" s="142">
        <f t="shared" ref="AS59:AU59" si="49">AS57*AS56*AS53</f>
        <v>624.99999999999989</v>
      </c>
      <c r="AT59" s="142">
        <f t="shared" si="49"/>
        <v>624.99999999999989</v>
      </c>
      <c r="AU59" s="142">
        <f t="shared" si="49"/>
        <v>624.99999999999989</v>
      </c>
      <c r="AV59" s="142">
        <f t="shared" ref="AV59" si="50">AV57*AV56*AV53</f>
        <v>0</v>
      </c>
      <c r="AW59" s="142">
        <f t="shared" ref="AW59:BG59" si="51">AW57*AW56*AW53</f>
        <v>0</v>
      </c>
      <c r="AX59" s="142">
        <f t="shared" si="51"/>
        <v>0</v>
      </c>
      <c r="AY59" s="142">
        <f t="shared" si="51"/>
        <v>124.99999999999999</v>
      </c>
      <c r="AZ59" s="142">
        <f t="shared" si="51"/>
        <v>0</v>
      </c>
      <c r="BA59" s="142">
        <f t="shared" si="51"/>
        <v>0</v>
      </c>
      <c r="BB59" s="142">
        <f t="shared" si="51"/>
        <v>0</v>
      </c>
      <c r="BC59" s="142">
        <f t="shared" si="51"/>
        <v>0</v>
      </c>
      <c r="BD59" s="142">
        <f t="shared" si="51"/>
        <v>0</v>
      </c>
      <c r="BE59" s="142">
        <f t="shared" si="51"/>
        <v>0</v>
      </c>
      <c r="BF59" s="142">
        <f t="shared" si="51"/>
        <v>0</v>
      </c>
      <c r="BG59" s="142">
        <f t="shared" si="51"/>
        <v>124.99999999999999</v>
      </c>
      <c r="BH59" s="142">
        <f t="shared" ref="BH59:BK59" si="52">BH57*BH56*BH53</f>
        <v>124.99999999999999</v>
      </c>
      <c r="BI59" s="142">
        <f t="shared" si="52"/>
        <v>124.99999999999999</v>
      </c>
      <c r="BJ59" s="142">
        <f t="shared" si="52"/>
        <v>124.99999999999999</v>
      </c>
      <c r="BK59" s="142">
        <f t="shared" si="52"/>
        <v>218.75000000000003</v>
      </c>
      <c r="BL59" s="142">
        <f t="shared" ref="BL59:CG59" si="53">BL57*BL56*BL53</f>
        <v>218.75000000000003</v>
      </c>
      <c r="BM59" s="142">
        <f t="shared" si="53"/>
        <v>218.75000000000003</v>
      </c>
      <c r="BN59" s="142">
        <f t="shared" si="53"/>
        <v>218.75000000000003</v>
      </c>
      <c r="BO59" s="142">
        <f t="shared" si="53"/>
        <v>218.75000000000003</v>
      </c>
      <c r="BP59" s="142">
        <f t="shared" si="53"/>
        <v>218.75000000000003</v>
      </c>
      <c r="BQ59" s="142">
        <f t="shared" si="53"/>
        <v>218.75000000000003</v>
      </c>
      <c r="BR59" s="142">
        <f t="shared" si="53"/>
        <v>218.75000000000003</v>
      </c>
      <c r="BS59" s="42">
        <f t="shared" si="53"/>
        <v>218.75000000000003</v>
      </c>
      <c r="BT59" s="40">
        <f t="shared" si="53"/>
        <v>124.99999999999999</v>
      </c>
      <c r="BU59" s="142">
        <f t="shared" si="53"/>
        <v>124.99999999999999</v>
      </c>
      <c r="BV59" s="142">
        <f t="shared" si="53"/>
        <v>124.99999999999999</v>
      </c>
      <c r="BW59" s="142">
        <f t="shared" si="53"/>
        <v>0</v>
      </c>
      <c r="BX59" s="142">
        <f t="shared" si="53"/>
        <v>0</v>
      </c>
      <c r="BY59" s="142">
        <f t="shared" si="53"/>
        <v>0</v>
      </c>
      <c r="BZ59" s="142">
        <f t="shared" si="53"/>
        <v>0</v>
      </c>
      <c r="CA59" s="142">
        <f t="shared" si="53"/>
        <v>0</v>
      </c>
      <c r="CB59" s="142">
        <f t="shared" si="53"/>
        <v>0</v>
      </c>
      <c r="CC59" s="142">
        <f t="shared" si="53"/>
        <v>0</v>
      </c>
      <c r="CD59" s="142">
        <f t="shared" si="53"/>
        <v>0</v>
      </c>
      <c r="CE59" s="142">
        <f t="shared" si="53"/>
        <v>0</v>
      </c>
      <c r="CF59" s="142">
        <f t="shared" si="53"/>
        <v>0</v>
      </c>
      <c r="CG59" s="142">
        <f t="shared" si="53"/>
        <v>0</v>
      </c>
      <c r="CH59" s="142">
        <f t="shared" ref="CH59:CV59" si="54">CH57*CH56*CH53</f>
        <v>0</v>
      </c>
      <c r="CI59" s="142">
        <f t="shared" si="54"/>
        <v>0</v>
      </c>
      <c r="CJ59" s="142">
        <f t="shared" si="54"/>
        <v>0</v>
      </c>
      <c r="CK59" s="142">
        <f t="shared" si="54"/>
        <v>0</v>
      </c>
      <c r="CL59" s="142">
        <f t="shared" si="54"/>
        <v>0</v>
      </c>
      <c r="CM59" s="142">
        <f t="shared" si="54"/>
        <v>0</v>
      </c>
      <c r="CN59" s="142">
        <f t="shared" si="54"/>
        <v>218.75000000000003</v>
      </c>
      <c r="CO59" s="142">
        <f t="shared" si="54"/>
        <v>218.75000000000003</v>
      </c>
      <c r="CP59" s="142">
        <f t="shared" si="54"/>
        <v>218.75000000000003</v>
      </c>
      <c r="CQ59" s="42">
        <f t="shared" si="54"/>
        <v>218.75000000000003</v>
      </c>
      <c r="CR59" s="142"/>
      <c r="CS59" s="142"/>
      <c r="CT59" s="142"/>
      <c r="CU59" s="142"/>
      <c r="CV59" s="40">
        <f t="shared" si="54"/>
        <v>218.75000000000003</v>
      </c>
      <c r="CW59" s="142">
        <f t="shared" ref="CW59:DD59" si="55">CW57*CW56*CW53</f>
        <v>218.75000000000003</v>
      </c>
      <c r="CX59" s="142">
        <f t="shared" si="55"/>
        <v>218.75000000000003</v>
      </c>
      <c r="CY59" s="142">
        <f t="shared" si="55"/>
        <v>218.75000000000003</v>
      </c>
      <c r="CZ59" s="142">
        <f t="shared" si="55"/>
        <v>2187.5</v>
      </c>
      <c r="DA59" s="142">
        <f t="shared" si="55"/>
        <v>2187.5</v>
      </c>
      <c r="DB59" s="142">
        <f t="shared" si="55"/>
        <v>2187.5</v>
      </c>
      <c r="DC59" s="142">
        <f t="shared" si="55"/>
        <v>2187.5</v>
      </c>
      <c r="DD59" s="142">
        <f t="shared" si="55"/>
        <v>0</v>
      </c>
      <c r="DE59" s="142">
        <f t="shared" ref="DE59:DM59" si="56">DE57*DE56*DE53</f>
        <v>0</v>
      </c>
      <c r="DF59" s="142">
        <f t="shared" si="56"/>
        <v>0</v>
      </c>
      <c r="DG59" s="142">
        <f t="shared" si="56"/>
        <v>0</v>
      </c>
      <c r="DH59" s="142">
        <f t="shared" si="56"/>
        <v>0</v>
      </c>
      <c r="DI59" s="142">
        <f t="shared" si="56"/>
        <v>0</v>
      </c>
      <c r="DJ59" s="142">
        <f t="shared" si="56"/>
        <v>0</v>
      </c>
      <c r="DK59" s="142">
        <f t="shared" si="56"/>
        <v>0</v>
      </c>
      <c r="DL59" s="142">
        <f t="shared" si="56"/>
        <v>0</v>
      </c>
      <c r="DM59" s="142">
        <f t="shared" si="56"/>
        <v>0</v>
      </c>
      <c r="DN59" s="142">
        <f t="shared" ref="DN59:DV59" si="57">DN57*DN56*DN53</f>
        <v>0</v>
      </c>
      <c r="DO59" s="142">
        <f t="shared" si="57"/>
        <v>0</v>
      </c>
      <c r="DP59" s="142">
        <f t="shared" si="57"/>
        <v>0</v>
      </c>
      <c r="DQ59" s="142">
        <f t="shared" si="57"/>
        <v>0</v>
      </c>
      <c r="DR59" s="142">
        <f t="shared" si="57"/>
        <v>0</v>
      </c>
      <c r="DS59" s="142">
        <f t="shared" si="57"/>
        <v>0</v>
      </c>
      <c r="DT59" s="142">
        <f t="shared" si="57"/>
        <v>0</v>
      </c>
      <c r="DU59" s="142">
        <f t="shared" si="57"/>
        <v>0</v>
      </c>
      <c r="DV59" s="42">
        <f t="shared" si="57"/>
        <v>0</v>
      </c>
      <c r="EA59" s="181"/>
      <c r="EB59" s="181"/>
      <c r="EC59" s="181"/>
      <c r="ED59" s="181"/>
    </row>
    <row r="60" spans="1:134" s="23" customFormat="1">
      <c r="A60" s="19" t="s">
        <v>659</v>
      </c>
      <c r="B60" s="181"/>
      <c r="C60" s="33">
        <v>15</v>
      </c>
      <c r="D60" s="170">
        <v>15</v>
      </c>
      <c r="E60" s="170">
        <v>15</v>
      </c>
      <c r="F60" s="170">
        <v>15</v>
      </c>
      <c r="G60" s="170">
        <v>15</v>
      </c>
      <c r="H60" s="170">
        <v>15</v>
      </c>
      <c r="I60" s="170">
        <v>15</v>
      </c>
      <c r="J60" s="170">
        <v>15</v>
      </c>
      <c r="K60" s="170">
        <v>15</v>
      </c>
      <c r="L60" s="170">
        <v>15</v>
      </c>
      <c r="M60" s="170">
        <v>15</v>
      </c>
      <c r="N60" s="170">
        <v>15</v>
      </c>
      <c r="O60" s="175">
        <v>15</v>
      </c>
      <c r="P60" s="33">
        <v>22</v>
      </c>
      <c r="Q60" s="170">
        <v>22</v>
      </c>
      <c r="R60" s="170">
        <v>22</v>
      </c>
      <c r="S60" s="170">
        <v>22</v>
      </c>
      <c r="T60" s="170">
        <v>22</v>
      </c>
      <c r="U60" s="170">
        <v>22</v>
      </c>
      <c r="V60" s="170">
        <v>22</v>
      </c>
      <c r="W60" s="170">
        <v>22</v>
      </c>
      <c r="X60" s="170">
        <v>22</v>
      </c>
      <c r="Y60" s="170">
        <v>22</v>
      </c>
      <c r="Z60" s="170">
        <v>22</v>
      </c>
      <c r="AA60" s="170">
        <v>22</v>
      </c>
      <c r="AB60" s="170">
        <v>22</v>
      </c>
      <c r="AC60" s="170">
        <v>22</v>
      </c>
      <c r="AD60" s="170">
        <v>22</v>
      </c>
      <c r="AE60" s="170">
        <v>22</v>
      </c>
      <c r="AF60" s="12">
        <v>22</v>
      </c>
      <c r="AG60" s="12">
        <v>22</v>
      </c>
      <c r="AH60" s="12">
        <v>22</v>
      </c>
      <c r="AI60" s="12">
        <v>22</v>
      </c>
      <c r="AJ60" s="12">
        <v>22</v>
      </c>
      <c r="AK60" s="12">
        <v>22</v>
      </c>
      <c r="AL60" s="12">
        <v>22</v>
      </c>
      <c r="AM60" s="12">
        <v>22</v>
      </c>
      <c r="AN60" s="36">
        <v>22</v>
      </c>
      <c r="AO60" s="33">
        <v>15</v>
      </c>
      <c r="AP60" s="170">
        <v>15</v>
      </c>
      <c r="AQ60" s="170">
        <v>15</v>
      </c>
      <c r="AR60" s="170">
        <v>15</v>
      </c>
      <c r="AS60" s="170">
        <v>15</v>
      </c>
      <c r="AT60" s="170">
        <v>15</v>
      </c>
      <c r="AU60" s="170">
        <v>15</v>
      </c>
      <c r="AV60" s="170">
        <v>15</v>
      </c>
      <c r="AW60" s="170">
        <v>15</v>
      </c>
      <c r="AX60" s="170">
        <v>15</v>
      </c>
      <c r="AY60" s="170">
        <v>15</v>
      </c>
      <c r="AZ60" s="170">
        <v>15</v>
      </c>
      <c r="BA60" s="170">
        <v>15</v>
      </c>
      <c r="BB60" s="170">
        <v>15</v>
      </c>
      <c r="BC60" s="170">
        <v>15</v>
      </c>
      <c r="BD60" s="170">
        <v>15</v>
      </c>
      <c r="BE60" s="170">
        <v>15</v>
      </c>
      <c r="BF60" s="170">
        <v>15</v>
      </c>
      <c r="BG60" s="12">
        <v>15</v>
      </c>
      <c r="BH60" s="12">
        <v>15</v>
      </c>
      <c r="BI60" s="12">
        <v>15</v>
      </c>
      <c r="BJ60" s="12">
        <v>15</v>
      </c>
      <c r="BK60" s="12">
        <v>15</v>
      </c>
      <c r="BL60" s="12">
        <v>15</v>
      </c>
      <c r="BM60" s="12">
        <v>15</v>
      </c>
      <c r="BN60" s="12">
        <v>15</v>
      </c>
      <c r="BO60" s="12">
        <v>15</v>
      </c>
      <c r="BP60" s="12">
        <v>15</v>
      </c>
      <c r="BQ60" s="12">
        <v>15</v>
      </c>
      <c r="BR60" s="12">
        <v>15</v>
      </c>
      <c r="BS60" s="36">
        <v>15</v>
      </c>
      <c r="BT60" s="33">
        <v>15</v>
      </c>
      <c r="BU60" s="170">
        <v>15</v>
      </c>
      <c r="BV60" s="170">
        <v>15</v>
      </c>
      <c r="BW60" s="170">
        <v>15</v>
      </c>
      <c r="BX60" s="170">
        <v>15</v>
      </c>
      <c r="BY60" s="170">
        <v>15</v>
      </c>
      <c r="BZ60" s="170">
        <v>15</v>
      </c>
      <c r="CA60" s="170">
        <v>15</v>
      </c>
      <c r="CB60" s="170">
        <v>15</v>
      </c>
      <c r="CC60" s="170">
        <v>15</v>
      </c>
      <c r="CD60" s="170">
        <v>15</v>
      </c>
      <c r="CE60" s="170">
        <v>15</v>
      </c>
      <c r="CF60" s="170">
        <v>15</v>
      </c>
      <c r="CG60" s="170">
        <v>15</v>
      </c>
      <c r="CH60" s="170">
        <v>15</v>
      </c>
      <c r="CI60" s="170">
        <v>15</v>
      </c>
      <c r="CJ60" s="170">
        <v>15</v>
      </c>
      <c r="CK60" s="170">
        <v>15</v>
      </c>
      <c r="CL60" s="170">
        <v>15</v>
      </c>
      <c r="CM60" s="170">
        <v>15</v>
      </c>
      <c r="CN60" s="12">
        <v>15</v>
      </c>
      <c r="CO60" s="12">
        <v>15</v>
      </c>
      <c r="CP60" s="12">
        <v>15</v>
      </c>
      <c r="CQ60" s="36">
        <v>15</v>
      </c>
      <c r="CR60" s="12"/>
      <c r="CS60" s="12"/>
      <c r="CT60" s="12"/>
      <c r="CU60" s="12"/>
      <c r="CV60" s="35">
        <v>2</v>
      </c>
      <c r="CW60" s="12">
        <v>2</v>
      </c>
      <c r="CX60" s="12">
        <v>2</v>
      </c>
      <c r="CY60" s="12">
        <v>2</v>
      </c>
      <c r="CZ60" s="12">
        <v>2</v>
      </c>
      <c r="DA60" s="12">
        <v>2</v>
      </c>
      <c r="DB60" s="12">
        <v>2</v>
      </c>
      <c r="DC60" s="12">
        <v>2</v>
      </c>
      <c r="DD60" s="12">
        <v>2</v>
      </c>
      <c r="DE60" s="12">
        <v>2</v>
      </c>
      <c r="DF60" s="12">
        <v>2</v>
      </c>
      <c r="DG60" s="12">
        <v>2</v>
      </c>
      <c r="DH60" s="12">
        <v>2</v>
      </c>
      <c r="DI60" s="12">
        <v>2</v>
      </c>
      <c r="DJ60" s="12">
        <v>2</v>
      </c>
      <c r="DK60" s="12">
        <v>2</v>
      </c>
      <c r="DL60" s="12">
        <v>2</v>
      </c>
      <c r="DM60" s="12">
        <v>2</v>
      </c>
      <c r="DN60" s="12">
        <v>2</v>
      </c>
      <c r="DO60" s="12">
        <v>2</v>
      </c>
      <c r="DP60" s="12">
        <v>2</v>
      </c>
      <c r="DQ60" s="12">
        <v>2</v>
      </c>
      <c r="DR60" s="12">
        <v>2</v>
      </c>
      <c r="DS60" s="12">
        <v>2</v>
      </c>
      <c r="DT60" s="12">
        <v>2</v>
      </c>
      <c r="DU60" s="12">
        <v>2</v>
      </c>
      <c r="DV60" s="36">
        <v>2</v>
      </c>
      <c r="DW60" s="181"/>
      <c r="DX60" s="181"/>
      <c r="DY60" s="181"/>
      <c r="DZ60" s="181"/>
      <c r="EA60" s="181"/>
      <c r="EB60" s="181"/>
      <c r="EC60" s="181"/>
      <c r="ED60" s="181"/>
    </row>
    <row r="61" spans="1:134" s="23" customFormat="1">
      <c r="A61" s="19" t="s">
        <v>658</v>
      </c>
      <c r="B61" s="181"/>
      <c r="C61" s="33">
        <f t="shared" ref="C61:J61" si="58">C60*C54</f>
        <v>375</v>
      </c>
      <c r="D61" s="170">
        <f t="shared" si="58"/>
        <v>375</v>
      </c>
      <c r="E61" s="170">
        <f t="shared" si="58"/>
        <v>375</v>
      </c>
      <c r="F61" s="170">
        <f t="shared" si="58"/>
        <v>375</v>
      </c>
      <c r="G61" s="170">
        <f t="shared" si="58"/>
        <v>375</v>
      </c>
      <c r="H61" s="170">
        <f t="shared" si="58"/>
        <v>247.5</v>
      </c>
      <c r="I61" s="170">
        <f t="shared" si="58"/>
        <v>202.5</v>
      </c>
      <c r="J61" s="170">
        <f t="shared" si="58"/>
        <v>450</v>
      </c>
      <c r="K61" s="170">
        <f t="shared" ref="K61:O61" si="59">K60*K54</f>
        <v>450</v>
      </c>
      <c r="L61" s="170">
        <f t="shared" si="59"/>
        <v>450</v>
      </c>
      <c r="M61" s="170">
        <f t="shared" si="59"/>
        <v>450</v>
      </c>
      <c r="N61" s="170">
        <f t="shared" si="59"/>
        <v>450</v>
      </c>
      <c r="O61" s="175">
        <f t="shared" si="59"/>
        <v>450</v>
      </c>
      <c r="P61" s="33">
        <f t="shared" ref="P61:AF61" si="60">P60*P54</f>
        <v>550</v>
      </c>
      <c r="Q61" s="170">
        <f t="shared" si="60"/>
        <v>550</v>
      </c>
      <c r="R61" s="170">
        <f t="shared" si="60"/>
        <v>550</v>
      </c>
      <c r="S61" s="170">
        <f t="shared" si="60"/>
        <v>550</v>
      </c>
      <c r="T61" s="170">
        <f t="shared" si="60"/>
        <v>550</v>
      </c>
      <c r="U61" s="170">
        <f t="shared" si="60"/>
        <v>550</v>
      </c>
      <c r="V61" s="170">
        <f t="shared" si="60"/>
        <v>550</v>
      </c>
      <c r="W61" s="170">
        <f t="shared" si="60"/>
        <v>660</v>
      </c>
      <c r="X61" s="170">
        <f t="shared" si="60"/>
        <v>363</v>
      </c>
      <c r="Y61" s="170">
        <f t="shared" si="60"/>
        <v>297</v>
      </c>
      <c r="Z61" s="170">
        <f t="shared" si="60"/>
        <v>660</v>
      </c>
      <c r="AA61" s="170">
        <f t="shared" si="60"/>
        <v>660</v>
      </c>
      <c r="AB61" s="170">
        <f t="shared" si="60"/>
        <v>660</v>
      </c>
      <c r="AC61" s="170">
        <f t="shared" si="60"/>
        <v>660</v>
      </c>
      <c r="AD61" s="170">
        <f t="shared" si="60"/>
        <v>660</v>
      </c>
      <c r="AE61" s="170">
        <f t="shared" si="60"/>
        <v>660</v>
      </c>
      <c r="AF61" s="170">
        <f t="shared" si="60"/>
        <v>733.26</v>
      </c>
      <c r="AG61" s="170">
        <f t="shared" ref="AG61" si="61">AG60*AG54</f>
        <v>733.26</v>
      </c>
      <c r="AH61" s="170">
        <f t="shared" ref="AH61" si="62">AH60*AH54</f>
        <v>733.26</v>
      </c>
      <c r="AI61" s="170">
        <f t="shared" ref="AI61" si="63">AI60*AI54</f>
        <v>733.26</v>
      </c>
      <c r="AJ61" s="170">
        <f t="shared" ref="AJ61" si="64">AJ60*AJ54</f>
        <v>733.26</v>
      </c>
      <c r="AK61" s="170">
        <f t="shared" ref="AK61" si="65">AK60*AK54</f>
        <v>733.26</v>
      </c>
      <c r="AL61" s="170">
        <f t="shared" ref="AL61" si="66">AL60*AL54</f>
        <v>733.26</v>
      </c>
      <c r="AM61" s="170">
        <f t="shared" ref="AM61" si="67">AM60*AM54</f>
        <v>733.26</v>
      </c>
      <c r="AN61" s="175">
        <f t="shared" ref="AN61" si="68">AN60*AN54</f>
        <v>733.26</v>
      </c>
      <c r="AO61" s="33">
        <f t="shared" ref="AO61" si="69">AO60*AO54</f>
        <v>375</v>
      </c>
      <c r="AP61" s="170">
        <f t="shared" ref="AP61" si="70">AP60*AP54</f>
        <v>375</v>
      </c>
      <c r="AQ61" s="170">
        <f t="shared" ref="AQ61:AR61" si="71">AQ60*AQ54</f>
        <v>375</v>
      </c>
      <c r="AR61" s="170">
        <f t="shared" si="71"/>
        <v>375</v>
      </c>
      <c r="AS61" s="170">
        <f t="shared" ref="AS61" si="72">AS60*AS54</f>
        <v>375</v>
      </c>
      <c r="AT61" s="170">
        <f t="shared" ref="AT61" si="73">AT60*AT54</f>
        <v>375</v>
      </c>
      <c r="AU61" s="170">
        <f t="shared" ref="AU61" si="74">AU60*AU54</f>
        <v>375</v>
      </c>
      <c r="AV61" s="170">
        <f t="shared" ref="AV61" si="75">AV60*AV54</f>
        <v>450</v>
      </c>
      <c r="AW61" s="170">
        <f t="shared" ref="AW61" si="76">AW60*AW54</f>
        <v>450</v>
      </c>
      <c r="AX61" s="170">
        <f t="shared" ref="AX61" si="77">AX60*AX54</f>
        <v>450</v>
      </c>
      <c r="AY61" s="170">
        <f t="shared" ref="AY61" si="78">AY60*AY54</f>
        <v>247.5</v>
      </c>
      <c r="AZ61" s="170">
        <f t="shared" ref="AZ61" si="79">AZ60*AZ54</f>
        <v>202.5</v>
      </c>
      <c r="BA61" s="170">
        <f t="shared" ref="BA61:BK61" si="80">BA60*BA54</f>
        <v>450</v>
      </c>
      <c r="BB61" s="170">
        <f t="shared" si="80"/>
        <v>450</v>
      </c>
      <c r="BC61" s="170">
        <f t="shared" si="80"/>
        <v>450</v>
      </c>
      <c r="BD61" s="170">
        <f t="shared" si="80"/>
        <v>450</v>
      </c>
      <c r="BE61" s="170">
        <f t="shared" si="80"/>
        <v>450</v>
      </c>
      <c r="BF61" s="170">
        <f t="shared" si="80"/>
        <v>450</v>
      </c>
      <c r="BG61" s="170">
        <f t="shared" si="80"/>
        <v>255</v>
      </c>
      <c r="BH61" s="170">
        <f t="shared" si="80"/>
        <v>255</v>
      </c>
      <c r="BI61" s="170">
        <f t="shared" si="80"/>
        <v>255</v>
      </c>
      <c r="BJ61" s="170">
        <f t="shared" si="80"/>
        <v>255</v>
      </c>
      <c r="BK61" s="170">
        <f t="shared" si="80"/>
        <v>499.95</v>
      </c>
      <c r="BL61" s="170">
        <f t="shared" ref="BL61" si="81">BL60*BL54</f>
        <v>499.95</v>
      </c>
      <c r="BM61" s="170">
        <f t="shared" ref="BM61" si="82">BM60*BM54</f>
        <v>499.95</v>
      </c>
      <c r="BN61" s="170">
        <f t="shared" ref="BN61" si="83">BN60*BN54</f>
        <v>499.95</v>
      </c>
      <c r="BO61" s="170">
        <f t="shared" ref="BO61" si="84">BO60*BO54</f>
        <v>499.95</v>
      </c>
      <c r="BP61" s="170">
        <f t="shared" ref="BP61" si="85">BP60*BP54</f>
        <v>499.95</v>
      </c>
      <c r="BQ61" s="170">
        <f t="shared" ref="BQ61" si="86">BQ60*BQ54</f>
        <v>499.95</v>
      </c>
      <c r="BR61" s="170">
        <f t="shared" ref="BR61" si="87">BR60*BR54</f>
        <v>499.95</v>
      </c>
      <c r="BS61" s="175">
        <f t="shared" ref="BS61" si="88">BS60*BS54</f>
        <v>499.95</v>
      </c>
      <c r="BT61" s="33">
        <f t="shared" ref="BT61" si="89">BT60*BT54</f>
        <v>375</v>
      </c>
      <c r="BU61" s="170">
        <f t="shared" ref="BU61" si="90">BU60*BU54</f>
        <v>375</v>
      </c>
      <c r="BV61" s="170">
        <f t="shared" ref="BV61" si="91">BV60*BV54</f>
        <v>375</v>
      </c>
      <c r="BW61" s="170">
        <f t="shared" ref="BW61" si="92">BW60*BW54</f>
        <v>375</v>
      </c>
      <c r="BX61" s="170">
        <f t="shared" ref="BX61" si="93">BX60*BX54</f>
        <v>375</v>
      </c>
      <c r="BY61" s="170">
        <f t="shared" ref="BY61" si="94">BY60*BY54</f>
        <v>375</v>
      </c>
      <c r="BZ61" s="170">
        <f t="shared" ref="BZ61:CE61" si="95">BZ60*BZ54</f>
        <v>375</v>
      </c>
      <c r="CA61" s="170">
        <f t="shared" si="95"/>
        <v>450</v>
      </c>
      <c r="CB61" s="170">
        <f t="shared" si="95"/>
        <v>450</v>
      </c>
      <c r="CC61" s="170">
        <f t="shared" si="95"/>
        <v>450</v>
      </c>
      <c r="CD61" s="170">
        <f t="shared" si="95"/>
        <v>450</v>
      </c>
      <c r="CE61" s="170">
        <f t="shared" si="95"/>
        <v>450</v>
      </c>
      <c r="CF61" s="170">
        <f t="shared" ref="CF61:CH61" si="96">CF60*CF54</f>
        <v>450</v>
      </c>
      <c r="CG61" s="170">
        <f t="shared" si="96"/>
        <v>450</v>
      </c>
      <c r="CH61" s="170">
        <f t="shared" si="96"/>
        <v>450</v>
      </c>
      <c r="CI61" s="170">
        <f t="shared" ref="CI61" si="97">CI60*CI54</f>
        <v>450</v>
      </c>
      <c r="CJ61" s="170">
        <f t="shared" ref="CJ61" si="98">CJ60*CJ54</f>
        <v>450</v>
      </c>
      <c r="CK61" s="170">
        <f t="shared" ref="CK61" si="99">CK60*CK54</f>
        <v>450</v>
      </c>
      <c r="CL61" s="170">
        <f t="shared" ref="CL61" si="100">CL60*CL54</f>
        <v>450</v>
      </c>
      <c r="CM61" s="170">
        <f t="shared" ref="CM61" si="101">CM60*CM54</f>
        <v>450</v>
      </c>
      <c r="CN61" s="170">
        <f t="shared" ref="CN61" si="102">CN60*CN54</f>
        <v>255</v>
      </c>
      <c r="CO61" s="170">
        <f t="shared" ref="CO61" si="103">CO60*CO54</f>
        <v>255</v>
      </c>
      <c r="CP61" s="170">
        <f t="shared" ref="CP61:CY61" si="104">CP60*CP54</f>
        <v>255</v>
      </c>
      <c r="CQ61" s="175">
        <f t="shared" ref="CQ61" si="105">CQ60*CQ54</f>
        <v>255</v>
      </c>
      <c r="CR61" s="170"/>
      <c r="CS61" s="170"/>
      <c r="CT61" s="170"/>
      <c r="CU61" s="170"/>
      <c r="CV61" s="33">
        <f t="shared" si="104"/>
        <v>50</v>
      </c>
      <c r="CW61" s="170">
        <f t="shared" si="104"/>
        <v>50</v>
      </c>
      <c r="CX61" s="170">
        <f t="shared" si="104"/>
        <v>50</v>
      </c>
      <c r="CY61" s="170">
        <f t="shared" si="104"/>
        <v>50</v>
      </c>
      <c r="CZ61" s="170">
        <f t="shared" ref="CZ61" si="106">CZ60*CZ54</f>
        <v>50</v>
      </c>
      <c r="DA61" s="170">
        <f t="shared" ref="DA61" si="107">DA60*DA54</f>
        <v>50</v>
      </c>
      <c r="DB61" s="170">
        <f t="shared" ref="DB61" si="108">DB60*DB54</f>
        <v>50</v>
      </c>
      <c r="DC61" s="170">
        <f t="shared" ref="DC61:DE61" si="109">DC60*DC54</f>
        <v>50</v>
      </c>
      <c r="DD61" s="170">
        <f t="shared" si="109"/>
        <v>60</v>
      </c>
      <c r="DE61" s="170">
        <f t="shared" si="109"/>
        <v>60</v>
      </c>
      <c r="DF61" s="170">
        <f t="shared" ref="DF61" si="110">DF60*DF54</f>
        <v>60</v>
      </c>
      <c r="DG61" s="170">
        <f t="shared" ref="DG61" si="111">DG60*DG54</f>
        <v>60</v>
      </c>
      <c r="DH61" s="170">
        <f t="shared" ref="DH61" si="112">DH60*DH54</f>
        <v>60</v>
      </c>
      <c r="DI61" s="170">
        <f t="shared" ref="DI61" si="113">DI60*DI54</f>
        <v>60</v>
      </c>
      <c r="DJ61" s="170">
        <f t="shared" ref="DJ61" si="114">DJ60*DJ54</f>
        <v>60</v>
      </c>
      <c r="DK61" s="170">
        <f t="shared" ref="DK61" si="115">DK60*DK54</f>
        <v>60</v>
      </c>
      <c r="DL61" s="170">
        <f t="shared" ref="DL61" si="116">DL60*DL54</f>
        <v>60</v>
      </c>
      <c r="DM61" s="170">
        <f t="shared" ref="DM61" si="117">DM60*DM54</f>
        <v>60</v>
      </c>
      <c r="DN61" s="170">
        <f t="shared" ref="DN61" si="118">DN60*DN54</f>
        <v>60</v>
      </c>
      <c r="DO61" s="170">
        <f t="shared" ref="DO61" si="119">DO60*DO54</f>
        <v>60</v>
      </c>
      <c r="DP61" s="170">
        <f t="shared" ref="DP61" si="120">DP60*DP54</f>
        <v>60</v>
      </c>
      <c r="DQ61" s="170">
        <f t="shared" ref="DQ61" si="121">DQ60*DQ54</f>
        <v>60</v>
      </c>
      <c r="DR61" s="170">
        <f t="shared" ref="DR61" si="122">DR60*DR54</f>
        <v>60</v>
      </c>
      <c r="DS61" s="170">
        <f t="shared" ref="DS61" si="123">DS60*DS54</f>
        <v>60</v>
      </c>
      <c r="DT61" s="170">
        <f t="shared" ref="DT61" si="124">DT60*DT54</f>
        <v>60</v>
      </c>
      <c r="DU61" s="170">
        <f t="shared" ref="DU61" si="125">DU60*DU54</f>
        <v>60</v>
      </c>
      <c r="DV61" s="175">
        <f t="shared" ref="DV61" si="126">DV60*DV54</f>
        <v>60</v>
      </c>
      <c r="DW61" s="181"/>
      <c r="DX61" s="181"/>
      <c r="DY61" s="181"/>
      <c r="DZ61" s="181"/>
      <c r="EA61" s="181"/>
      <c r="EB61" s="181"/>
      <c r="EC61" s="181"/>
      <c r="ED61" s="181"/>
    </row>
    <row r="62" spans="1:134">
      <c r="A62" s="19" t="s">
        <v>660</v>
      </c>
      <c r="C62" s="33">
        <v>7</v>
      </c>
      <c r="D62" s="170">
        <v>7</v>
      </c>
      <c r="E62" s="170">
        <v>7</v>
      </c>
      <c r="F62" s="170">
        <v>7</v>
      </c>
      <c r="G62" s="170">
        <v>7</v>
      </c>
      <c r="H62" s="170">
        <v>7</v>
      </c>
      <c r="I62" s="170">
        <v>7</v>
      </c>
      <c r="J62" s="170">
        <v>7</v>
      </c>
      <c r="K62" s="170">
        <v>7</v>
      </c>
      <c r="L62" s="170">
        <v>7</v>
      </c>
      <c r="M62" s="170">
        <v>7</v>
      </c>
      <c r="N62" s="170">
        <v>7</v>
      </c>
      <c r="O62" s="175">
        <v>7</v>
      </c>
      <c r="P62" s="33">
        <v>7</v>
      </c>
      <c r="Q62" s="170">
        <v>7</v>
      </c>
      <c r="R62" s="170">
        <v>7</v>
      </c>
      <c r="S62" s="170">
        <v>7</v>
      </c>
      <c r="T62" s="170">
        <v>7</v>
      </c>
      <c r="U62" s="170">
        <v>7</v>
      </c>
      <c r="V62" s="170">
        <v>7</v>
      </c>
      <c r="W62" s="170">
        <v>7</v>
      </c>
      <c r="X62" s="170">
        <v>7</v>
      </c>
      <c r="Y62" s="170">
        <v>7</v>
      </c>
      <c r="Z62" s="170">
        <v>7</v>
      </c>
      <c r="AA62" s="170">
        <v>7</v>
      </c>
      <c r="AB62" s="170">
        <v>7</v>
      </c>
      <c r="AC62" s="170">
        <v>7</v>
      </c>
      <c r="AD62" s="170">
        <v>7</v>
      </c>
      <c r="AE62" s="170">
        <v>7</v>
      </c>
      <c r="AF62" s="170">
        <v>8</v>
      </c>
      <c r="AG62" s="170">
        <v>8</v>
      </c>
      <c r="AH62" s="170">
        <v>8</v>
      </c>
      <c r="AI62" s="170">
        <v>8</v>
      </c>
      <c r="AJ62" s="170">
        <v>8</v>
      </c>
      <c r="AK62" s="170">
        <v>8</v>
      </c>
      <c r="AL62" s="170">
        <v>8</v>
      </c>
      <c r="AM62" s="170">
        <v>8</v>
      </c>
      <c r="AN62" s="175">
        <v>8</v>
      </c>
      <c r="AO62" s="33">
        <v>7</v>
      </c>
      <c r="AP62" s="170">
        <v>7</v>
      </c>
      <c r="AQ62" s="170">
        <v>7</v>
      </c>
      <c r="AR62" s="170">
        <v>7</v>
      </c>
      <c r="AS62" s="170">
        <v>7</v>
      </c>
      <c r="AT62" s="170">
        <v>7</v>
      </c>
      <c r="AU62" s="170">
        <v>7</v>
      </c>
      <c r="AV62" s="170">
        <v>7</v>
      </c>
      <c r="AW62" s="170">
        <v>7</v>
      </c>
      <c r="AX62" s="170">
        <v>7</v>
      </c>
      <c r="AY62" s="170">
        <v>7</v>
      </c>
      <c r="AZ62" s="170">
        <v>7</v>
      </c>
      <c r="BA62" s="170">
        <v>7</v>
      </c>
      <c r="BB62" s="170">
        <v>7</v>
      </c>
      <c r="BC62" s="170">
        <v>7</v>
      </c>
      <c r="BD62" s="170">
        <v>7</v>
      </c>
      <c r="BE62" s="170">
        <v>7</v>
      </c>
      <c r="BF62" s="170">
        <v>7</v>
      </c>
      <c r="BG62" s="170">
        <v>8</v>
      </c>
      <c r="BH62" s="170">
        <v>8</v>
      </c>
      <c r="BI62" s="170">
        <v>8</v>
      </c>
      <c r="BJ62" s="170">
        <v>8</v>
      </c>
      <c r="BK62" s="170">
        <v>9</v>
      </c>
      <c r="BL62" s="170">
        <v>9</v>
      </c>
      <c r="BM62" s="170">
        <v>9</v>
      </c>
      <c r="BN62" s="170">
        <v>9</v>
      </c>
      <c r="BO62" s="170">
        <v>9</v>
      </c>
      <c r="BP62" s="170">
        <v>9</v>
      </c>
      <c r="BQ62" s="170">
        <v>9</v>
      </c>
      <c r="BR62" s="170">
        <v>9</v>
      </c>
      <c r="BS62" s="175">
        <v>9</v>
      </c>
      <c r="BT62" s="33">
        <v>7</v>
      </c>
      <c r="BU62" s="170">
        <v>7</v>
      </c>
      <c r="BV62" s="170">
        <v>7</v>
      </c>
      <c r="BW62" s="170">
        <v>7</v>
      </c>
      <c r="BX62" s="170">
        <v>7</v>
      </c>
      <c r="BY62" s="170">
        <v>7</v>
      </c>
      <c r="BZ62" s="170">
        <v>7</v>
      </c>
      <c r="CA62" s="170">
        <v>7</v>
      </c>
      <c r="CB62" s="170">
        <v>7</v>
      </c>
      <c r="CC62" s="170">
        <v>7</v>
      </c>
      <c r="CD62" s="170">
        <v>7</v>
      </c>
      <c r="CE62" s="170">
        <v>7</v>
      </c>
      <c r="CF62" s="170">
        <v>7</v>
      </c>
      <c r="CG62" s="170">
        <v>7</v>
      </c>
      <c r="CH62" s="170">
        <v>7</v>
      </c>
      <c r="CI62" s="170">
        <v>7</v>
      </c>
      <c r="CJ62" s="170">
        <v>7</v>
      </c>
      <c r="CK62" s="170">
        <v>7</v>
      </c>
      <c r="CL62" s="170">
        <v>7</v>
      </c>
      <c r="CM62" s="170">
        <v>7</v>
      </c>
      <c r="CN62" s="170">
        <v>7</v>
      </c>
      <c r="CO62" s="170">
        <v>7</v>
      </c>
      <c r="CP62" s="170">
        <v>7</v>
      </c>
      <c r="CQ62" s="175">
        <v>7</v>
      </c>
      <c r="CR62" s="170"/>
      <c r="CS62" s="170"/>
      <c r="CT62" s="170"/>
      <c r="CU62" s="170"/>
      <c r="CV62" s="33">
        <v>7</v>
      </c>
      <c r="CW62" s="170">
        <v>7</v>
      </c>
      <c r="CX62" s="170">
        <v>7</v>
      </c>
      <c r="CY62" s="170">
        <v>7</v>
      </c>
      <c r="CZ62" s="170">
        <v>7</v>
      </c>
      <c r="DA62" s="170">
        <v>7</v>
      </c>
      <c r="DB62" s="170">
        <v>7</v>
      </c>
      <c r="DC62" s="170">
        <v>7</v>
      </c>
      <c r="DD62" s="170">
        <v>8</v>
      </c>
      <c r="DE62" s="170">
        <v>8</v>
      </c>
      <c r="DF62" s="170">
        <v>8</v>
      </c>
      <c r="DG62" s="170">
        <v>8</v>
      </c>
      <c r="DH62" s="170">
        <v>8</v>
      </c>
      <c r="DI62" s="170">
        <v>8</v>
      </c>
      <c r="DJ62" s="170">
        <v>8</v>
      </c>
      <c r="DK62" s="170">
        <v>8</v>
      </c>
      <c r="DL62" s="170">
        <v>8</v>
      </c>
      <c r="DM62" s="170">
        <v>8</v>
      </c>
      <c r="DN62" s="170">
        <v>8</v>
      </c>
      <c r="DO62" s="170">
        <v>8</v>
      </c>
      <c r="DP62" s="170">
        <v>8</v>
      </c>
      <c r="DQ62" s="170">
        <v>8</v>
      </c>
      <c r="DR62" s="170">
        <v>8</v>
      </c>
      <c r="DS62" s="170">
        <v>8</v>
      </c>
      <c r="DT62" s="170">
        <v>8</v>
      </c>
      <c r="DU62" s="170">
        <v>8</v>
      </c>
      <c r="DV62" s="175">
        <v>8</v>
      </c>
      <c r="EA62" s="181"/>
      <c r="EB62" s="181"/>
      <c r="EC62" s="181"/>
      <c r="ED62" s="181"/>
    </row>
    <row r="63" spans="1:134">
      <c r="A63" s="19" t="s">
        <v>662</v>
      </c>
      <c r="C63" s="33">
        <f t="shared" ref="C63:J63" si="127">C62*C61</f>
        <v>2625</v>
      </c>
      <c r="D63" s="170">
        <f t="shared" si="127"/>
        <v>2625</v>
      </c>
      <c r="E63" s="170">
        <f t="shared" si="127"/>
        <v>2625</v>
      </c>
      <c r="F63" s="170">
        <f t="shared" si="127"/>
        <v>2625</v>
      </c>
      <c r="G63" s="170">
        <f t="shared" si="127"/>
        <v>2625</v>
      </c>
      <c r="H63" s="170">
        <f t="shared" si="127"/>
        <v>1732.5</v>
      </c>
      <c r="I63" s="170">
        <f t="shared" si="127"/>
        <v>1417.5</v>
      </c>
      <c r="J63" s="170">
        <f t="shared" si="127"/>
        <v>3150</v>
      </c>
      <c r="K63" s="170">
        <f t="shared" ref="K63:O63" si="128">K62*K61</f>
        <v>3150</v>
      </c>
      <c r="L63" s="170">
        <f t="shared" si="128"/>
        <v>3150</v>
      </c>
      <c r="M63" s="170">
        <f t="shared" si="128"/>
        <v>3150</v>
      </c>
      <c r="N63" s="170">
        <f t="shared" si="128"/>
        <v>3150</v>
      </c>
      <c r="O63" s="175">
        <f t="shared" si="128"/>
        <v>3150</v>
      </c>
      <c r="P63" s="33">
        <f t="shared" ref="P63:AF63" si="129">P62*P61</f>
        <v>3850</v>
      </c>
      <c r="Q63" s="170">
        <f t="shared" si="129"/>
        <v>3850</v>
      </c>
      <c r="R63" s="170">
        <f t="shared" si="129"/>
        <v>3850</v>
      </c>
      <c r="S63" s="170">
        <f t="shared" si="129"/>
        <v>3850</v>
      </c>
      <c r="T63" s="170">
        <f t="shared" si="129"/>
        <v>3850</v>
      </c>
      <c r="U63" s="170">
        <f t="shared" si="129"/>
        <v>3850</v>
      </c>
      <c r="V63" s="170">
        <f t="shared" si="129"/>
        <v>3850</v>
      </c>
      <c r="W63" s="170">
        <f t="shared" si="129"/>
        <v>4620</v>
      </c>
      <c r="X63" s="170">
        <f t="shared" si="129"/>
        <v>2541</v>
      </c>
      <c r="Y63" s="170">
        <f t="shared" si="129"/>
        <v>2079</v>
      </c>
      <c r="Z63" s="170">
        <f t="shared" si="129"/>
        <v>4620</v>
      </c>
      <c r="AA63" s="170">
        <f t="shared" si="129"/>
        <v>4620</v>
      </c>
      <c r="AB63" s="170">
        <f t="shared" si="129"/>
        <v>4620</v>
      </c>
      <c r="AC63" s="170">
        <f t="shared" si="129"/>
        <v>4620</v>
      </c>
      <c r="AD63" s="170">
        <f t="shared" si="129"/>
        <v>4620</v>
      </c>
      <c r="AE63" s="170">
        <f t="shared" si="129"/>
        <v>4620</v>
      </c>
      <c r="AF63" s="170">
        <f t="shared" si="129"/>
        <v>5866.08</v>
      </c>
      <c r="AG63" s="170">
        <f t="shared" ref="AG63" si="130">AG62*AG61</f>
        <v>5866.08</v>
      </c>
      <c r="AH63" s="170">
        <f t="shared" ref="AH63" si="131">AH62*AH61</f>
        <v>5866.08</v>
      </c>
      <c r="AI63" s="170">
        <f t="shared" ref="AI63" si="132">AI62*AI61</f>
        <v>5866.08</v>
      </c>
      <c r="AJ63" s="170">
        <f t="shared" ref="AJ63" si="133">AJ62*AJ61</f>
        <v>5866.08</v>
      </c>
      <c r="AK63" s="170">
        <f t="shared" ref="AK63" si="134">AK62*AK61</f>
        <v>5866.08</v>
      </c>
      <c r="AL63" s="170">
        <f t="shared" ref="AL63" si="135">AL62*AL61</f>
        <v>5866.08</v>
      </c>
      <c r="AM63" s="170">
        <f t="shared" ref="AM63" si="136">AM62*AM61</f>
        <v>5866.08</v>
      </c>
      <c r="AN63" s="175">
        <f t="shared" ref="AN63" si="137">AN62*AN61</f>
        <v>5866.08</v>
      </c>
      <c r="AO63" s="33">
        <f t="shared" ref="AO63" si="138">AO62*AO61</f>
        <v>2625</v>
      </c>
      <c r="AP63" s="170">
        <f t="shared" ref="AP63" si="139">AP62*AP61</f>
        <v>2625</v>
      </c>
      <c r="AQ63" s="170">
        <f t="shared" ref="AQ63:AR63" si="140">AQ62*AQ61</f>
        <v>2625</v>
      </c>
      <c r="AR63" s="170">
        <f t="shared" si="140"/>
        <v>2625</v>
      </c>
      <c r="AS63" s="170">
        <f t="shared" ref="AS63" si="141">AS62*AS61</f>
        <v>2625</v>
      </c>
      <c r="AT63" s="170">
        <f t="shared" ref="AT63" si="142">AT62*AT61</f>
        <v>2625</v>
      </c>
      <c r="AU63" s="170">
        <f t="shared" ref="AU63" si="143">AU62*AU61</f>
        <v>2625</v>
      </c>
      <c r="AV63" s="170">
        <f t="shared" ref="AV63" si="144">AV62*AV61</f>
        <v>3150</v>
      </c>
      <c r="AW63" s="170">
        <f t="shared" ref="AW63" si="145">AW62*AW61</f>
        <v>3150</v>
      </c>
      <c r="AX63" s="170">
        <f t="shared" ref="AX63" si="146">AX62*AX61</f>
        <v>3150</v>
      </c>
      <c r="AY63" s="170">
        <f t="shared" ref="AY63" si="147">AY62*AY61</f>
        <v>1732.5</v>
      </c>
      <c r="AZ63" s="170">
        <f t="shared" ref="AZ63" si="148">AZ62*AZ61</f>
        <v>1417.5</v>
      </c>
      <c r="BA63" s="170">
        <f t="shared" ref="BA63:BK63" si="149">BA62*BA61</f>
        <v>3150</v>
      </c>
      <c r="BB63" s="170">
        <f t="shared" si="149"/>
        <v>3150</v>
      </c>
      <c r="BC63" s="170">
        <f t="shared" si="149"/>
        <v>3150</v>
      </c>
      <c r="BD63" s="170">
        <f t="shared" si="149"/>
        <v>3150</v>
      </c>
      <c r="BE63" s="170">
        <f t="shared" si="149"/>
        <v>3150</v>
      </c>
      <c r="BF63" s="170">
        <f t="shared" si="149"/>
        <v>3150</v>
      </c>
      <c r="BG63" s="170">
        <f t="shared" si="149"/>
        <v>2040</v>
      </c>
      <c r="BH63" s="170">
        <f t="shared" si="149"/>
        <v>2040</v>
      </c>
      <c r="BI63" s="170">
        <f t="shared" si="149"/>
        <v>2040</v>
      </c>
      <c r="BJ63" s="170">
        <f t="shared" si="149"/>
        <v>2040</v>
      </c>
      <c r="BK63" s="170">
        <f t="shared" si="149"/>
        <v>4499.55</v>
      </c>
      <c r="BL63" s="170">
        <f t="shared" ref="BL63" si="150">BL62*BL61</f>
        <v>4499.55</v>
      </c>
      <c r="BM63" s="170">
        <f t="shared" ref="BM63" si="151">BM62*BM61</f>
        <v>4499.55</v>
      </c>
      <c r="BN63" s="170">
        <f t="shared" ref="BN63" si="152">BN62*BN61</f>
        <v>4499.55</v>
      </c>
      <c r="BO63" s="170">
        <f t="shared" ref="BO63" si="153">BO62*BO61</f>
        <v>4499.55</v>
      </c>
      <c r="BP63" s="170">
        <f t="shared" ref="BP63" si="154">BP62*BP61</f>
        <v>4499.55</v>
      </c>
      <c r="BQ63" s="170">
        <f t="shared" ref="BQ63" si="155">BQ62*BQ61</f>
        <v>4499.55</v>
      </c>
      <c r="BR63" s="170">
        <f t="shared" ref="BR63" si="156">BR62*BR61</f>
        <v>4499.55</v>
      </c>
      <c r="BS63" s="175">
        <f t="shared" ref="BS63" si="157">BS62*BS61</f>
        <v>4499.55</v>
      </c>
      <c r="BT63" s="33">
        <f t="shared" ref="BT63" si="158">BT62*BT61</f>
        <v>2625</v>
      </c>
      <c r="BU63" s="170">
        <f t="shared" ref="BU63" si="159">BU62*BU61</f>
        <v>2625</v>
      </c>
      <c r="BV63" s="170">
        <f t="shared" ref="BV63" si="160">BV62*BV61</f>
        <v>2625</v>
      </c>
      <c r="BW63" s="170">
        <f t="shared" ref="BW63" si="161">BW62*BW61</f>
        <v>2625</v>
      </c>
      <c r="BX63" s="170">
        <f t="shared" ref="BX63" si="162">BX62*BX61</f>
        <v>2625</v>
      </c>
      <c r="BY63" s="170">
        <f t="shared" ref="BY63" si="163">BY62*BY61</f>
        <v>2625</v>
      </c>
      <c r="BZ63" s="170">
        <f t="shared" ref="BZ63:CE63" si="164">BZ62*BZ61</f>
        <v>2625</v>
      </c>
      <c r="CA63" s="170">
        <f t="shared" si="164"/>
        <v>3150</v>
      </c>
      <c r="CB63" s="170">
        <f t="shared" si="164"/>
        <v>3150</v>
      </c>
      <c r="CC63" s="170">
        <f t="shared" si="164"/>
        <v>3150</v>
      </c>
      <c r="CD63" s="170">
        <f t="shared" si="164"/>
        <v>3150</v>
      </c>
      <c r="CE63" s="170">
        <f t="shared" si="164"/>
        <v>3150</v>
      </c>
      <c r="CF63" s="170">
        <f t="shared" ref="CF63:CH63" si="165">CF62*CF61</f>
        <v>3150</v>
      </c>
      <c r="CG63" s="170">
        <f t="shared" si="165"/>
        <v>3150</v>
      </c>
      <c r="CH63" s="170">
        <f t="shared" si="165"/>
        <v>3150</v>
      </c>
      <c r="CI63" s="170">
        <f t="shared" ref="CI63" si="166">CI62*CI61</f>
        <v>3150</v>
      </c>
      <c r="CJ63" s="170">
        <f t="shared" ref="CJ63" si="167">CJ62*CJ61</f>
        <v>3150</v>
      </c>
      <c r="CK63" s="170">
        <f t="shared" ref="CK63" si="168">CK62*CK61</f>
        <v>3150</v>
      </c>
      <c r="CL63" s="170">
        <f t="shared" ref="CL63" si="169">CL62*CL61</f>
        <v>3150</v>
      </c>
      <c r="CM63" s="170">
        <f t="shared" ref="CM63" si="170">CM62*CM61</f>
        <v>3150</v>
      </c>
      <c r="CN63" s="170">
        <f t="shared" ref="CN63" si="171">CN62*CN61</f>
        <v>1785</v>
      </c>
      <c r="CO63" s="170">
        <f t="shared" ref="CO63" si="172">CO62*CO61</f>
        <v>1785</v>
      </c>
      <c r="CP63" s="170">
        <f t="shared" ref="CP63:CY63" si="173">CP62*CP61</f>
        <v>1785</v>
      </c>
      <c r="CQ63" s="175">
        <f t="shared" ref="CQ63" si="174">CQ62*CQ61</f>
        <v>1785</v>
      </c>
      <c r="CR63" s="170"/>
      <c r="CS63" s="170"/>
      <c r="CT63" s="170"/>
      <c r="CU63" s="170"/>
      <c r="CV63" s="33">
        <f t="shared" si="173"/>
        <v>350</v>
      </c>
      <c r="CW63" s="170">
        <f t="shared" si="173"/>
        <v>350</v>
      </c>
      <c r="CX63" s="170">
        <f t="shared" si="173"/>
        <v>350</v>
      </c>
      <c r="CY63" s="170">
        <f t="shared" si="173"/>
        <v>350</v>
      </c>
      <c r="CZ63" s="170">
        <f t="shared" ref="CZ63" si="175">CZ62*CZ61</f>
        <v>350</v>
      </c>
      <c r="DA63" s="170">
        <f t="shared" ref="DA63" si="176">DA62*DA61</f>
        <v>350</v>
      </c>
      <c r="DB63" s="170">
        <f t="shared" ref="DB63" si="177">DB62*DB61</f>
        <v>350</v>
      </c>
      <c r="DC63" s="170">
        <f t="shared" ref="DC63:DE63" si="178">DC62*DC61</f>
        <v>350</v>
      </c>
      <c r="DD63" s="170">
        <f t="shared" si="178"/>
        <v>480</v>
      </c>
      <c r="DE63" s="170">
        <f t="shared" si="178"/>
        <v>480</v>
      </c>
      <c r="DF63" s="170">
        <f t="shared" ref="DF63" si="179">DF62*DF61</f>
        <v>480</v>
      </c>
      <c r="DG63" s="170">
        <f t="shared" ref="DG63" si="180">DG62*DG61</f>
        <v>480</v>
      </c>
      <c r="DH63" s="170">
        <f t="shared" ref="DH63" si="181">DH62*DH61</f>
        <v>480</v>
      </c>
      <c r="DI63" s="170">
        <f t="shared" ref="DI63" si="182">DI62*DI61</f>
        <v>480</v>
      </c>
      <c r="DJ63" s="170">
        <f t="shared" ref="DJ63" si="183">DJ62*DJ61</f>
        <v>480</v>
      </c>
      <c r="DK63" s="170">
        <f t="shared" ref="DK63" si="184">DK62*DK61</f>
        <v>480</v>
      </c>
      <c r="DL63" s="170">
        <f t="shared" ref="DL63" si="185">DL62*DL61</f>
        <v>480</v>
      </c>
      <c r="DM63" s="170">
        <f t="shared" ref="DM63" si="186">DM62*DM61</f>
        <v>480</v>
      </c>
      <c r="DN63" s="170">
        <f t="shared" ref="DN63" si="187">DN62*DN61</f>
        <v>480</v>
      </c>
      <c r="DO63" s="170">
        <f t="shared" ref="DO63" si="188">DO62*DO61</f>
        <v>480</v>
      </c>
      <c r="DP63" s="170">
        <f t="shared" ref="DP63" si="189">DP62*DP61</f>
        <v>480</v>
      </c>
      <c r="DQ63" s="170">
        <f t="shared" ref="DQ63" si="190">DQ62*DQ61</f>
        <v>480</v>
      </c>
      <c r="DR63" s="170">
        <f t="shared" ref="DR63" si="191">DR62*DR61</f>
        <v>480</v>
      </c>
      <c r="DS63" s="170">
        <f t="shared" ref="DS63" si="192">DS62*DS61</f>
        <v>480</v>
      </c>
      <c r="DT63" s="170">
        <f t="shared" ref="DT63" si="193">DT62*DT61</f>
        <v>480</v>
      </c>
      <c r="DU63" s="170">
        <f t="shared" ref="DU63" si="194">DU62*DU61</f>
        <v>480</v>
      </c>
      <c r="DV63" s="175">
        <f t="shared" ref="DV63" si="195">DV62*DV61</f>
        <v>480</v>
      </c>
      <c r="EA63" s="181"/>
      <c r="EB63" s="181"/>
      <c r="EC63" s="181"/>
      <c r="ED63" s="181"/>
    </row>
    <row r="64" spans="1:134">
      <c r="A64" s="19" t="s">
        <v>832</v>
      </c>
      <c r="C64" s="33">
        <v>6</v>
      </c>
      <c r="D64" s="170">
        <v>6</v>
      </c>
      <c r="E64" s="170">
        <v>6</v>
      </c>
      <c r="F64" s="170">
        <v>6</v>
      </c>
      <c r="G64" s="170">
        <v>6</v>
      </c>
      <c r="H64" s="170">
        <v>6</v>
      </c>
      <c r="I64" s="170">
        <v>6</v>
      </c>
      <c r="J64" s="170">
        <v>6</v>
      </c>
      <c r="K64" s="170">
        <v>6</v>
      </c>
      <c r="L64" s="170">
        <v>6</v>
      </c>
      <c r="M64" s="170">
        <v>6</v>
      </c>
      <c r="N64" s="170">
        <v>6</v>
      </c>
      <c r="O64" s="175">
        <v>6</v>
      </c>
      <c r="P64" s="33">
        <v>6</v>
      </c>
      <c r="Q64" s="170">
        <v>6</v>
      </c>
      <c r="R64" s="170">
        <v>6</v>
      </c>
      <c r="S64" s="170">
        <v>6</v>
      </c>
      <c r="T64" s="170">
        <v>6</v>
      </c>
      <c r="U64" s="170">
        <v>6</v>
      </c>
      <c r="V64" s="170">
        <v>6</v>
      </c>
      <c r="W64" s="170">
        <v>6</v>
      </c>
      <c r="X64" s="170">
        <v>6</v>
      </c>
      <c r="Y64" s="170">
        <v>6</v>
      </c>
      <c r="Z64" s="170">
        <v>6</v>
      </c>
      <c r="AA64" s="170">
        <v>6</v>
      </c>
      <c r="AB64" s="170">
        <v>6</v>
      </c>
      <c r="AC64" s="170">
        <v>6</v>
      </c>
      <c r="AD64" s="170">
        <v>6</v>
      </c>
      <c r="AE64" s="170">
        <v>6</v>
      </c>
      <c r="AF64" s="170">
        <v>6</v>
      </c>
      <c r="AG64" s="170">
        <v>6</v>
      </c>
      <c r="AH64" s="170">
        <v>6</v>
      </c>
      <c r="AI64" s="170">
        <v>6</v>
      </c>
      <c r="AJ64" s="170">
        <v>6</v>
      </c>
      <c r="AK64" s="170">
        <v>6</v>
      </c>
      <c r="AL64" s="170">
        <v>6</v>
      </c>
      <c r="AM64" s="170">
        <v>6</v>
      </c>
      <c r="AN64" s="175">
        <v>6</v>
      </c>
      <c r="AO64" s="33">
        <v>6</v>
      </c>
      <c r="AP64" s="170">
        <v>6</v>
      </c>
      <c r="AQ64" s="170">
        <v>6</v>
      </c>
      <c r="AR64" s="170">
        <v>6</v>
      </c>
      <c r="AS64" s="170">
        <v>6</v>
      </c>
      <c r="AT64" s="170">
        <v>6</v>
      </c>
      <c r="AU64" s="170">
        <v>6</v>
      </c>
      <c r="AV64" s="170">
        <v>6</v>
      </c>
      <c r="AW64" s="170">
        <v>6</v>
      </c>
      <c r="AX64" s="170">
        <v>6</v>
      </c>
      <c r="AY64" s="170">
        <v>6</v>
      </c>
      <c r="AZ64" s="170">
        <v>6</v>
      </c>
      <c r="BA64" s="170">
        <v>6</v>
      </c>
      <c r="BB64" s="170">
        <v>6</v>
      </c>
      <c r="BC64" s="170">
        <v>6</v>
      </c>
      <c r="BD64" s="170">
        <v>6</v>
      </c>
      <c r="BE64" s="170">
        <v>6</v>
      </c>
      <c r="BF64" s="170">
        <v>6</v>
      </c>
      <c r="BG64" s="170">
        <v>6</v>
      </c>
      <c r="BH64" s="170">
        <v>6</v>
      </c>
      <c r="BI64" s="170">
        <v>6</v>
      </c>
      <c r="BJ64" s="170">
        <v>6</v>
      </c>
      <c r="BK64" s="170">
        <v>6</v>
      </c>
      <c r="BL64" s="170">
        <v>6</v>
      </c>
      <c r="BM64" s="170">
        <v>6</v>
      </c>
      <c r="BN64" s="170">
        <v>6</v>
      </c>
      <c r="BO64" s="170">
        <v>6</v>
      </c>
      <c r="BP64" s="170">
        <v>6</v>
      </c>
      <c r="BQ64" s="170">
        <v>6</v>
      </c>
      <c r="BR64" s="170">
        <v>6</v>
      </c>
      <c r="BS64" s="175">
        <v>6</v>
      </c>
      <c r="BT64" s="33">
        <v>6</v>
      </c>
      <c r="BU64" s="170">
        <v>6</v>
      </c>
      <c r="BV64" s="170">
        <v>6</v>
      </c>
      <c r="BW64" s="170">
        <v>6</v>
      </c>
      <c r="BX64" s="170">
        <v>6</v>
      </c>
      <c r="BY64" s="170">
        <v>6</v>
      </c>
      <c r="BZ64" s="170">
        <v>6</v>
      </c>
      <c r="CA64" s="170">
        <v>6</v>
      </c>
      <c r="CB64" s="170">
        <v>6</v>
      </c>
      <c r="CC64" s="170">
        <v>6</v>
      </c>
      <c r="CD64" s="170">
        <v>6</v>
      </c>
      <c r="CE64" s="170">
        <v>6</v>
      </c>
      <c r="CF64" s="170">
        <v>6</v>
      </c>
      <c r="CG64" s="170">
        <v>6</v>
      </c>
      <c r="CH64" s="170">
        <v>6</v>
      </c>
      <c r="CI64" s="170">
        <v>6</v>
      </c>
      <c r="CJ64" s="170">
        <v>6</v>
      </c>
      <c r="CK64" s="170">
        <v>6</v>
      </c>
      <c r="CL64" s="170">
        <v>6</v>
      </c>
      <c r="CM64" s="170">
        <v>6</v>
      </c>
      <c r="CN64" s="170">
        <v>6</v>
      </c>
      <c r="CO64" s="170">
        <v>6</v>
      </c>
      <c r="CP64" s="170">
        <v>6</v>
      </c>
      <c r="CQ64" s="175">
        <v>6</v>
      </c>
      <c r="CR64" s="170"/>
      <c r="CS64" s="170"/>
      <c r="CT64" s="170"/>
      <c r="CU64" s="170"/>
      <c r="CV64" s="33">
        <v>6</v>
      </c>
      <c r="CW64" s="170">
        <v>6</v>
      </c>
      <c r="CX64" s="170">
        <v>6</v>
      </c>
      <c r="CY64" s="170">
        <v>6</v>
      </c>
      <c r="CZ64" s="170">
        <v>6</v>
      </c>
      <c r="DA64" s="170">
        <v>6</v>
      </c>
      <c r="DB64" s="170">
        <v>6</v>
      </c>
      <c r="DC64" s="170">
        <v>6</v>
      </c>
      <c r="DD64" s="170">
        <v>7</v>
      </c>
      <c r="DE64" s="170">
        <v>7</v>
      </c>
      <c r="DF64" s="170">
        <v>7</v>
      </c>
      <c r="DG64" s="170">
        <v>7</v>
      </c>
      <c r="DH64" s="170">
        <v>7</v>
      </c>
      <c r="DI64" s="170">
        <v>7</v>
      </c>
      <c r="DJ64" s="170">
        <v>7</v>
      </c>
      <c r="DK64" s="170">
        <v>7</v>
      </c>
      <c r="DL64" s="170">
        <v>7</v>
      </c>
      <c r="DM64" s="170">
        <v>7</v>
      </c>
      <c r="DN64" s="170">
        <v>7</v>
      </c>
      <c r="DO64" s="170">
        <v>7</v>
      </c>
      <c r="DP64" s="170">
        <v>7</v>
      </c>
      <c r="DQ64" s="170">
        <v>7</v>
      </c>
      <c r="DR64" s="170">
        <v>7</v>
      </c>
      <c r="DS64" s="170">
        <v>7</v>
      </c>
      <c r="DT64" s="170">
        <v>7</v>
      </c>
      <c r="DU64" s="170">
        <v>7</v>
      </c>
      <c r="DV64" s="175">
        <v>7</v>
      </c>
      <c r="EA64" s="181"/>
      <c r="EB64" s="181"/>
      <c r="EC64" s="181"/>
      <c r="ED64" s="181"/>
    </row>
    <row r="65" spans="1:134">
      <c r="A65" s="19" t="s">
        <v>835</v>
      </c>
      <c r="C65" s="33">
        <f t="shared" ref="C65:J65" si="196">(((C63*C64)/C54)+50)</f>
        <v>680</v>
      </c>
      <c r="D65" s="170">
        <f t="shared" si="196"/>
        <v>680</v>
      </c>
      <c r="E65" s="170">
        <f t="shared" si="196"/>
        <v>680</v>
      </c>
      <c r="F65" s="170">
        <f t="shared" si="196"/>
        <v>680</v>
      </c>
      <c r="G65" s="170">
        <f t="shared" si="196"/>
        <v>680</v>
      </c>
      <c r="H65" s="170">
        <f t="shared" si="196"/>
        <v>680</v>
      </c>
      <c r="I65" s="170">
        <f t="shared" si="196"/>
        <v>680</v>
      </c>
      <c r="J65" s="170">
        <f t="shared" si="196"/>
        <v>680</v>
      </c>
      <c r="K65" s="170">
        <f t="shared" ref="K65:O65" si="197">(((K63*K64)/K54)+50)</f>
        <v>680</v>
      </c>
      <c r="L65" s="170">
        <f t="shared" si="197"/>
        <v>680</v>
      </c>
      <c r="M65" s="170">
        <f t="shared" si="197"/>
        <v>680</v>
      </c>
      <c r="N65" s="170">
        <f t="shared" si="197"/>
        <v>680</v>
      </c>
      <c r="O65" s="175">
        <f t="shared" si="197"/>
        <v>680</v>
      </c>
      <c r="P65" s="33">
        <f t="shared" ref="P65:AE65" si="198">(((P63*P64)/P54)+50)</f>
        <v>974</v>
      </c>
      <c r="Q65" s="170">
        <f t="shared" si="198"/>
        <v>974</v>
      </c>
      <c r="R65" s="170">
        <f t="shared" si="198"/>
        <v>974</v>
      </c>
      <c r="S65" s="170">
        <f t="shared" si="198"/>
        <v>974</v>
      </c>
      <c r="T65" s="170">
        <f t="shared" si="198"/>
        <v>974</v>
      </c>
      <c r="U65" s="170">
        <f t="shared" si="198"/>
        <v>974</v>
      </c>
      <c r="V65" s="170">
        <f t="shared" si="198"/>
        <v>974</v>
      </c>
      <c r="W65" s="170">
        <f t="shared" si="198"/>
        <v>974</v>
      </c>
      <c r="X65" s="170">
        <f t="shared" si="198"/>
        <v>974</v>
      </c>
      <c r="Y65" s="170">
        <f t="shared" si="198"/>
        <v>974</v>
      </c>
      <c r="Z65" s="170">
        <f t="shared" si="198"/>
        <v>974</v>
      </c>
      <c r="AA65" s="170">
        <f t="shared" si="198"/>
        <v>974</v>
      </c>
      <c r="AB65" s="170">
        <f t="shared" si="198"/>
        <v>974</v>
      </c>
      <c r="AC65" s="170">
        <f t="shared" si="198"/>
        <v>974</v>
      </c>
      <c r="AD65" s="170">
        <f t="shared" si="198"/>
        <v>974</v>
      </c>
      <c r="AE65" s="170">
        <f t="shared" si="198"/>
        <v>974</v>
      </c>
      <c r="AF65" s="170">
        <f t="shared" ref="AF65:AN65" si="199">(((AF63*AF64)/AF54)+50)</f>
        <v>1106</v>
      </c>
      <c r="AG65" s="170">
        <f t="shared" si="199"/>
        <v>1106</v>
      </c>
      <c r="AH65" s="170">
        <f t="shared" si="199"/>
        <v>1106</v>
      </c>
      <c r="AI65" s="170">
        <f t="shared" si="199"/>
        <v>1106</v>
      </c>
      <c r="AJ65" s="170">
        <f t="shared" si="199"/>
        <v>1106</v>
      </c>
      <c r="AK65" s="170">
        <f t="shared" si="199"/>
        <v>1106</v>
      </c>
      <c r="AL65" s="170">
        <f t="shared" si="199"/>
        <v>1106</v>
      </c>
      <c r="AM65" s="170">
        <f t="shared" si="199"/>
        <v>1106</v>
      </c>
      <c r="AN65" s="175">
        <f t="shared" si="199"/>
        <v>1106</v>
      </c>
      <c r="AO65" s="33">
        <f t="shared" ref="AO65:AR65" si="200">(((AO63*AO64)/AO54)+50)</f>
        <v>680</v>
      </c>
      <c r="AP65" s="170">
        <f t="shared" si="200"/>
        <v>680</v>
      </c>
      <c r="AQ65" s="170">
        <f t="shared" si="200"/>
        <v>680</v>
      </c>
      <c r="AR65" s="170">
        <f t="shared" si="200"/>
        <v>680</v>
      </c>
      <c r="AS65" s="170">
        <f t="shared" ref="AS65:AU65" si="201">(((AS63*AS64)/AS54)+50)</f>
        <v>680</v>
      </c>
      <c r="AT65" s="170">
        <f t="shared" si="201"/>
        <v>680</v>
      </c>
      <c r="AU65" s="170">
        <f t="shared" si="201"/>
        <v>680</v>
      </c>
      <c r="AV65" s="170">
        <f t="shared" ref="AV65" si="202">(((AV63*AV64)/AV54)+50)</f>
        <v>680</v>
      </c>
      <c r="AW65" s="170">
        <f t="shared" ref="AW65:BF65" si="203">(((AW63*AW64)/AW54)+50)</f>
        <v>680</v>
      </c>
      <c r="AX65" s="170">
        <f t="shared" si="203"/>
        <v>680</v>
      </c>
      <c r="AY65" s="170">
        <f t="shared" si="203"/>
        <v>680</v>
      </c>
      <c r="AZ65" s="170">
        <f t="shared" si="203"/>
        <v>680</v>
      </c>
      <c r="BA65" s="170">
        <f t="shared" si="203"/>
        <v>680</v>
      </c>
      <c r="BB65" s="170">
        <f t="shared" si="203"/>
        <v>680</v>
      </c>
      <c r="BC65" s="170">
        <f t="shared" si="203"/>
        <v>680</v>
      </c>
      <c r="BD65" s="170">
        <f t="shared" si="203"/>
        <v>680</v>
      </c>
      <c r="BE65" s="170">
        <f t="shared" si="203"/>
        <v>680</v>
      </c>
      <c r="BF65" s="170">
        <f t="shared" si="203"/>
        <v>680</v>
      </c>
      <c r="BG65" s="170">
        <f t="shared" ref="BG65:BH65" si="204">(((BG63*BG64)/BG54)+50)</f>
        <v>770</v>
      </c>
      <c r="BH65" s="170">
        <f t="shared" si="204"/>
        <v>770</v>
      </c>
      <c r="BI65" s="170">
        <f t="shared" ref="BI65:BJ65" si="205">(((BI63*BI64)/BI54)+50)</f>
        <v>770</v>
      </c>
      <c r="BJ65" s="170">
        <f t="shared" si="205"/>
        <v>770</v>
      </c>
      <c r="BK65" s="170">
        <f t="shared" ref="BK65:CG65" si="206">(((BK63*BK64)/BK54)+50)</f>
        <v>860.00000000000011</v>
      </c>
      <c r="BL65" s="170">
        <f t="shared" si="206"/>
        <v>860.00000000000011</v>
      </c>
      <c r="BM65" s="170">
        <f t="shared" si="206"/>
        <v>860.00000000000011</v>
      </c>
      <c r="BN65" s="170">
        <f t="shared" si="206"/>
        <v>860.00000000000011</v>
      </c>
      <c r="BO65" s="170">
        <f t="shared" si="206"/>
        <v>860.00000000000011</v>
      </c>
      <c r="BP65" s="170">
        <f t="shared" si="206"/>
        <v>860.00000000000011</v>
      </c>
      <c r="BQ65" s="170">
        <f t="shared" si="206"/>
        <v>860.00000000000011</v>
      </c>
      <c r="BR65" s="170">
        <f t="shared" si="206"/>
        <v>860.00000000000011</v>
      </c>
      <c r="BS65" s="175">
        <f t="shared" si="206"/>
        <v>860.00000000000011</v>
      </c>
      <c r="BT65" s="33">
        <f t="shared" si="206"/>
        <v>680</v>
      </c>
      <c r="BU65" s="170">
        <f t="shared" si="206"/>
        <v>680</v>
      </c>
      <c r="BV65" s="170">
        <f t="shared" si="206"/>
        <v>680</v>
      </c>
      <c r="BW65" s="170">
        <f t="shared" si="206"/>
        <v>680</v>
      </c>
      <c r="BX65" s="170">
        <f t="shared" si="206"/>
        <v>680</v>
      </c>
      <c r="BY65" s="170">
        <f t="shared" si="206"/>
        <v>680</v>
      </c>
      <c r="BZ65" s="170">
        <f t="shared" si="206"/>
        <v>680</v>
      </c>
      <c r="CA65" s="170">
        <f t="shared" si="206"/>
        <v>680</v>
      </c>
      <c r="CB65" s="170">
        <f t="shared" si="206"/>
        <v>680</v>
      </c>
      <c r="CC65" s="170">
        <f t="shared" si="206"/>
        <v>680</v>
      </c>
      <c r="CD65" s="170">
        <f t="shared" si="206"/>
        <v>680</v>
      </c>
      <c r="CE65" s="170">
        <f t="shared" si="206"/>
        <v>680</v>
      </c>
      <c r="CF65" s="170">
        <f t="shared" si="206"/>
        <v>680</v>
      </c>
      <c r="CG65" s="170">
        <f t="shared" si="206"/>
        <v>680</v>
      </c>
      <c r="CH65" s="170">
        <f t="shared" ref="CH65:CQ65" si="207">(((CH63*CH64)/CH54)+50)</f>
        <v>680</v>
      </c>
      <c r="CI65" s="170">
        <f t="shared" si="207"/>
        <v>680</v>
      </c>
      <c r="CJ65" s="170">
        <f t="shared" si="207"/>
        <v>680</v>
      </c>
      <c r="CK65" s="170">
        <f t="shared" si="207"/>
        <v>680</v>
      </c>
      <c r="CL65" s="170">
        <f t="shared" si="207"/>
        <v>680</v>
      </c>
      <c r="CM65" s="170">
        <f t="shared" si="207"/>
        <v>680</v>
      </c>
      <c r="CN65" s="170">
        <f t="shared" si="207"/>
        <v>680</v>
      </c>
      <c r="CO65" s="170">
        <f t="shared" si="207"/>
        <v>680</v>
      </c>
      <c r="CP65" s="170">
        <f t="shared" si="207"/>
        <v>680</v>
      </c>
      <c r="CQ65" s="175">
        <f t="shared" si="207"/>
        <v>680</v>
      </c>
      <c r="CR65" s="170"/>
      <c r="CS65" s="170"/>
      <c r="CT65" s="170"/>
      <c r="CU65" s="170"/>
      <c r="CV65" s="33">
        <f t="shared" ref="CV65:CW65" si="208">(((CV63*CV64)/CV54)+50)</f>
        <v>134</v>
      </c>
      <c r="CW65" s="170">
        <f t="shared" si="208"/>
        <v>134</v>
      </c>
      <c r="CX65" s="170">
        <f t="shared" ref="CX65:CY65" si="209">(((CX63*CX64)/CX54)+50)</f>
        <v>134</v>
      </c>
      <c r="CY65" s="170">
        <f t="shared" si="209"/>
        <v>134</v>
      </c>
      <c r="CZ65" s="170">
        <f>(((CZ63*CZ64)/CZ54)+50)</f>
        <v>134</v>
      </c>
      <c r="DA65" s="170">
        <f t="shared" ref="DA65:DC65" si="210">(((DA63*DA64)/DA54)+50)</f>
        <v>134</v>
      </c>
      <c r="DB65" s="170">
        <f t="shared" si="210"/>
        <v>134</v>
      </c>
      <c r="DC65" s="170">
        <f t="shared" si="210"/>
        <v>134</v>
      </c>
      <c r="DD65" s="170">
        <f t="shared" ref="DD65:DE65" si="211">(((DD63*DD64)/DD54)+50)</f>
        <v>162</v>
      </c>
      <c r="DE65" s="170">
        <f t="shared" si="211"/>
        <v>162</v>
      </c>
      <c r="DF65" s="170">
        <f t="shared" ref="DF65:DM65" si="212">(((DF63*DF64)/DF54)+50)</f>
        <v>162</v>
      </c>
      <c r="DG65" s="170">
        <f t="shared" si="212"/>
        <v>162</v>
      </c>
      <c r="DH65" s="170">
        <f t="shared" si="212"/>
        <v>162</v>
      </c>
      <c r="DI65" s="170">
        <f t="shared" si="212"/>
        <v>162</v>
      </c>
      <c r="DJ65" s="170">
        <f t="shared" si="212"/>
        <v>162</v>
      </c>
      <c r="DK65" s="170">
        <f t="shared" si="212"/>
        <v>162</v>
      </c>
      <c r="DL65" s="170">
        <f t="shared" si="212"/>
        <v>162</v>
      </c>
      <c r="DM65" s="170">
        <f t="shared" si="212"/>
        <v>162</v>
      </c>
      <c r="DN65" s="170">
        <f t="shared" ref="DN65:DV65" si="213">(((DN63*DN64)/DN54)+50)</f>
        <v>162</v>
      </c>
      <c r="DO65" s="170">
        <f t="shared" si="213"/>
        <v>162</v>
      </c>
      <c r="DP65" s="170">
        <f t="shared" si="213"/>
        <v>162</v>
      </c>
      <c r="DQ65" s="170">
        <f t="shared" si="213"/>
        <v>162</v>
      </c>
      <c r="DR65" s="170">
        <f t="shared" si="213"/>
        <v>162</v>
      </c>
      <c r="DS65" s="170">
        <f t="shared" si="213"/>
        <v>162</v>
      </c>
      <c r="DT65" s="170">
        <f t="shared" si="213"/>
        <v>162</v>
      </c>
      <c r="DU65" s="170">
        <f t="shared" si="213"/>
        <v>162</v>
      </c>
      <c r="DV65" s="175">
        <f t="shared" si="213"/>
        <v>162</v>
      </c>
      <c r="EA65" s="181"/>
      <c r="EB65" s="181"/>
      <c r="EC65" s="181"/>
      <c r="ED65" s="181"/>
    </row>
    <row r="66" spans="1:134">
      <c r="A66" s="19" t="s">
        <v>61</v>
      </c>
      <c r="C66" s="40">
        <f t="shared" ref="C66:AR66" si="214">C59+C58+C65</f>
        <v>845</v>
      </c>
      <c r="D66" s="142">
        <f t="shared" si="214"/>
        <v>845</v>
      </c>
      <c r="E66" s="142">
        <f t="shared" si="214"/>
        <v>845</v>
      </c>
      <c r="F66" s="142">
        <f t="shared" si="214"/>
        <v>714</v>
      </c>
      <c r="G66" s="142">
        <f t="shared" si="214"/>
        <v>714</v>
      </c>
      <c r="H66" s="142">
        <f t="shared" si="214"/>
        <v>827</v>
      </c>
      <c r="I66" s="142">
        <f t="shared" si="214"/>
        <v>702</v>
      </c>
      <c r="J66" s="142">
        <f t="shared" si="214"/>
        <v>720</v>
      </c>
      <c r="K66" s="142">
        <f t="shared" si="214"/>
        <v>720</v>
      </c>
      <c r="L66" s="142">
        <f t="shared" si="214"/>
        <v>720</v>
      </c>
      <c r="M66" s="142">
        <f t="shared" si="214"/>
        <v>720</v>
      </c>
      <c r="N66" s="142">
        <f t="shared" si="214"/>
        <v>720</v>
      </c>
      <c r="O66" s="42">
        <f t="shared" si="214"/>
        <v>720</v>
      </c>
      <c r="P66" s="40">
        <f t="shared" si="214"/>
        <v>1149</v>
      </c>
      <c r="Q66" s="142">
        <f t="shared" si="214"/>
        <v>1149</v>
      </c>
      <c r="R66" s="142">
        <f t="shared" si="214"/>
        <v>1010</v>
      </c>
      <c r="S66" s="142">
        <f t="shared" si="214"/>
        <v>1010</v>
      </c>
      <c r="T66" s="142">
        <f t="shared" si="214"/>
        <v>1010</v>
      </c>
      <c r="U66" s="142">
        <f t="shared" si="214"/>
        <v>1010</v>
      </c>
      <c r="V66" s="142">
        <f t="shared" si="214"/>
        <v>1010</v>
      </c>
      <c r="W66" s="142">
        <f t="shared" si="214"/>
        <v>1048</v>
      </c>
      <c r="X66" s="142">
        <f t="shared" si="214"/>
        <v>1121</v>
      </c>
      <c r="Y66" s="142">
        <f t="shared" si="214"/>
        <v>996</v>
      </c>
      <c r="Z66" s="142">
        <f t="shared" si="214"/>
        <v>1048</v>
      </c>
      <c r="AA66" s="142">
        <f t="shared" si="214"/>
        <v>1048</v>
      </c>
      <c r="AB66" s="142">
        <f t="shared" si="214"/>
        <v>1048</v>
      </c>
      <c r="AC66" s="142">
        <f t="shared" si="214"/>
        <v>1048</v>
      </c>
      <c r="AD66" s="142">
        <f t="shared" si="214"/>
        <v>1048</v>
      </c>
      <c r="AE66" s="142">
        <f t="shared" si="214"/>
        <v>1048</v>
      </c>
      <c r="AF66" s="142">
        <f t="shared" si="214"/>
        <v>1296</v>
      </c>
      <c r="AG66" s="142">
        <f t="shared" si="214"/>
        <v>1296</v>
      </c>
      <c r="AH66" s="142">
        <f t="shared" si="214"/>
        <v>1296</v>
      </c>
      <c r="AI66" s="142">
        <f t="shared" si="214"/>
        <v>1296</v>
      </c>
      <c r="AJ66" s="142">
        <f t="shared" si="214"/>
        <v>1296</v>
      </c>
      <c r="AK66" s="142">
        <f t="shared" si="214"/>
        <v>1296</v>
      </c>
      <c r="AL66" s="142">
        <f t="shared" si="214"/>
        <v>1296</v>
      </c>
      <c r="AM66" s="142">
        <f t="shared" si="214"/>
        <v>1296</v>
      </c>
      <c r="AN66" s="42">
        <f t="shared" si="214"/>
        <v>1296</v>
      </c>
      <c r="AO66" s="40">
        <f t="shared" si="214"/>
        <v>845</v>
      </c>
      <c r="AP66" s="142">
        <f t="shared" si="214"/>
        <v>845</v>
      </c>
      <c r="AQ66" s="142">
        <f t="shared" si="214"/>
        <v>845</v>
      </c>
      <c r="AR66" s="142">
        <f t="shared" si="214"/>
        <v>1360</v>
      </c>
      <c r="AS66" s="142">
        <f t="shared" ref="AS66:AU66" si="215">AS59+AS58+AS65</f>
        <v>1360</v>
      </c>
      <c r="AT66" s="142">
        <f t="shared" si="215"/>
        <v>1360</v>
      </c>
      <c r="AU66" s="142">
        <f t="shared" si="215"/>
        <v>1360</v>
      </c>
      <c r="AV66" s="142">
        <f t="shared" ref="AV66:CQ66" si="216">AV59+AV58+AV65</f>
        <v>720</v>
      </c>
      <c r="AW66" s="142">
        <f t="shared" si="216"/>
        <v>720</v>
      </c>
      <c r="AX66" s="142">
        <f t="shared" si="216"/>
        <v>720</v>
      </c>
      <c r="AY66" s="142">
        <f t="shared" si="216"/>
        <v>827</v>
      </c>
      <c r="AZ66" s="142">
        <f t="shared" si="216"/>
        <v>702</v>
      </c>
      <c r="BA66" s="142">
        <f t="shared" si="216"/>
        <v>720</v>
      </c>
      <c r="BB66" s="142">
        <f t="shared" si="216"/>
        <v>720</v>
      </c>
      <c r="BC66" s="142">
        <f t="shared" si="216"/>
        <v>720</v>
      </c>
      <c r="BD66" s="142">
        <f t="shared" si="216"/>
        <v>720</v>
      </c>
      <c r="BE66" s="142">
        <f t="shared" si="216"/>
        <v>720</v>
      </c>
      <c r="BF66" s="142">
        <f t="shared" si="216"/>
        <v>720</v>
      </c>
      <c r="BG66" s="142">
        <f t="shared" si="216"/>
        <v>917</v>
      </c>
      <c r="BH66" s="142">
        <f t="shared" si="216"/>
        <v>917</v>
      </c>
      <c r="BI66" s="142">
        <f t="shared" si="216"/>
        <v>917</v>
      </c>
      <c r="BJ66" s="142">
        <f t="shared" si="216"/>
        <v>917</v>
      </c>
      <c r="BK66" s="142">
        <f t="shared" si="216"/>
        <v>1123.75</v>
      </c>
      <c r="BL66" s="142">
        <f t="shared" si="216"/>
        <v>1123.75</v>
      </c>
      <c r="BM66" s="142">
        <f t="shared" si="216"/>
        <v>1123.75</v>
      </c>
      <c r="BN66" s="142">
        <f t="shared" si="216"/>
        <v>1123.75</v>
      </c>
      <c r="BO66" s="142">
        <f t="shared" si="216"/>
        <v>1123.75</v>
      </c>
      <c r="BP66" s="142">
        <f t="shared" si="216"/>
        <v>1123.75</v>
      </c>
      <c r="BQ66" s="142">
        <f t="shared" si="216"/>
        <v>1123.75</v>
      </c>
      <c r="BR66" s="142">
        <f t="shared" si="216"/>
        <v>1123.75</v>
      </c>
      <c r="BS66" s="42">
        <f t="shared" si="216"/>
        <v>1123.75</v>
      </c>
      <c r="BT66" s="40">
        <f t="shared" si="216"/>
        <v>845</v>
      </c>
      <c r="BU66" s="142">
        <f t="shared" si="216"/>
        <v>845</v>
      </c>
      <c r="BV66" s="142">
        <f t="shared" si="216"/>
        <v>845</v>
      </c>
      <c r="BW66" s="142">
        <f t="shared" si="216"/>
        <v>714</v>
      </c>
      <c r="BX66" s="142">
        <f t="shared" si="216"/>
        <v>714</v>
      </c>
      <c r="BY66" s="142">
        <f t="shared" si="216"/>
        <v>714</v>
      </c>
      <c r="BZ66" s="142">
        <f t="shared" si="216"/>
        <v>714</v>
      </c>
      <c r="CA66" s="142">
        <f t="shared" si="216"/>
        <v>720</v>
      </c>
      <c r="CB66" s="142">
        <f t="shared" si="216"/>
        <v>720</v>
      </c>
      <c r="CC66" s="142">
        <f t="shared" si="216"/>
        <v>720</v>
      </c>
      <c r="CD66" s="142">
        <f t="shared" si="216"/>
        <v>720</v>
      </c>
      <c r="CE66" s="142">
        <f t="shared" si="216"/>
        <v>720</v>
      </c>
      <c r="CF66" s="142">
        <f t="shared" si="216"/>
        <v>720</v>
      </c>
      <c r="CG66" s="142">
        <f t="shared" si="216"/>
        <v>720</v>
      </c>
      <c r="CH66" s="142">
        <f t="shared" si="216"/>
        <v>720</v>
      </c>
      <c r="CI66" s="142">
        <f t="shared" si="216"/>
        <v>720</v>
      </c>
      <c r="CJ66" s="142">
        <f t="shared" si="216"/>
        <v>720</v>
      </c>
      <c r="CK66" s="142">
        <f t="shared" si="216"/>
        <v>720</v>
      </c>
      <c r="CL66" s="142">
        <f t="shared" si="216"/>
        <v>720</v>
      </c>
      <c r="CM66" s="142">
        <f t="shared" si="216"/>
        <v>720</v>
      </c>
      <c r="CN66" s="142">
        <f t="shared" si="216"/>
        <v>934.75</v>
      </c>
      <c r="CO66" s="142">
        <f t="shared" si="216"/>
        <v>934.75</v>
      </c>
      <c r="CP66" s="142">
        <f t="shared" si="216"/>
        <v>934.75</v>
      </c>
      <c r="CQ66" s="42">
        <f t="shared" si="216"/>
        <v>924.75</v>
      </c>
      <c r="CR66" s="142"/>
      <c r="CS66" s="142"/>
      <c r="CT66" s="142"/>
      <c r="CU66" s="142"/>
      <c r="CV66" s="40">
        <f t="shared" ref="CV66:DA66" si="217">CV59+CV58+CV65</f>
        <v>387.75</v>
      </c>
      <c r="CW66" s="142">
        <f t="shared" si="217"/>
        <v>387.75</v>
      </c>
      <c r="CX66" s="142">
        <f t="shared" si="217"/>
        <v>387.75</v>
      </c>
      <c r="CY66" s="142">
        <f t="shared" si="217"/>
        <v>387.75</v>
      </c>
      <c r="CZ66" s="142">
        <f t="shared" si="217"/>
        <v>2487.5</v>
      </c>
      <c r="DA66" s="142">
        <f t="shared" si="217"/>
        <v>2487.5</v>
      </c>
      <c r="DB66" s="142">
        <f t="shared" ref="DB66:DE66" si="218">DB59+DB58+DB65</f>
        <v>2487.5</v>
      </c>
      <c r="DC66" s="142">
        <f t="shared" si="218"/>
        <v>2487.5</v>
      </c>
      <c r="DD66" s="142">
        <f t="shared" si="218"/>
        <v>184</v>
      </c>
      <c r="DE66" s="142">
        <f t="shared" si="218"/>
        <v>184</v>
      </c>
      <c r="DF66" s="142">
        <f t="shared" ref="DF66" si="219">DF59+DF58+DF65</f>
        <v>184</v>
      </c>
      <c r="DG66" s="142">
        <f t="shared" ref="DG66" si="220">DG59+DG58+DG65</f>
        <v>184</v>
      </c>
      <c r="DH66" s="142">
        <f t="shared" ref="DH66" si="221">DH59+DH58+DH65</f>
        <v>184</v>
      </c>
      <c r="DI66" s="142">
        <f t="shared" ref="DI66" si="222">DI59+DI58+DI65</f>
        <v>184</v>
      </c>
      <c r="DJ66" s="142">
        <f t="shared" ref="DJ66" si="223">DJ59+DJ58+DJ65</f>
        <v>184</v>
      </c>
      <c r="DK66" s="142">
        <f t="shared" ref="DK66" si="224">DK59+DK58+DK65</f>
        <v>184</v>
      </c>
      <c r="DL66" s="142">
        <f t="shared" ref="DL66" si="225">DL59+DL58+DL65</f>
        <v>184</v>
      </c>
      <c r="DM66" s="142">
        <f t="shared" ref="DM66" si="226">DM59+DM58+DM65</f>
        <v>184</v>
      </c>
      <c r="DN66" s="142">
        <f t="shared" ref="DN66" si="227">DN59+DN58+DN65</f>
        <v>184</v>
      </c>
      <c r="DO66" s="142">
        <f t="shared" ref="DO66" si="228">DO59+DO58+DO65</f>
        <v>184</v>
      </c>
      <c r="DP66" s="142">
        <f t="shared" ref="DP66" si="229">DP59+DP58+DP65</f>
        <v>184</v>
      </c>
      <c r="DQ66" s="142">
        <f t="shared" ref="DQ66" si="230">DQ59+DQ58+DQ65</f>
        <v>184</v>
      </c>
      <c r="DR66" s="142">
        <f t="shared" ref="DR66" si="231">DR59+DR58+DR65</f>
        <v>184</v>
      </c>
      <c r="DS66" s="142">
        <f t="shared" ref="DS66" si="232">DS59+DS58+DS65</f>
        <v>184</v>
      </c>
      <c r="DT66" s="142">
        <f t="shared" ref="DT66" si="233">DT59+DT58+DT65</f>
        <v>184</v>
      </c>
      <c r="DU66" s="142">
        <f t="shared" ref="DU66" si="234">DU59+DU58+DU65</f>
        <v>184</v>
      </c>
      <c r="DV66" s="42">
        <f t="shared" ref="DV66" si="235">DV59+DV58+DV65</f>
        <v>184</v>
      </c>
      <c r="EA66" s="181"/>
      <c r="EB66" s="181"/>
      <c r="EC66" s="181"/>
      <c r="ED66" s="181"/>
    </row>
    <row r="67" spans="1:134">
      <c r="A67" s="19" t="s">
        <v>64</v>
      </c>
      <c r="C67" s="40">
        <f t="shared" ref="C67:J67" si="236">C55*C56</f>
        <v>250</v>
      </c>
      <c r="D67" s="142">
        <f t="shared" si="236"/>
        <v>250</v>
      </c>
      <c r="E67" s="142">
        <f t="shared" si="236"/>
        <v>250</v>
      </c>
      <c r="F67" s="142">
        <f t="shared" si="236"/>
        <v>0</v>
      </c>
      <c r="G67" s="142">
        <f t="shared" si="236"/>
        <v>0</v>
      </c>
      <c r="H67" s="142">
        <f t="shared" si="236"/>
        <v>250</v>
      </c>
      <c r="I67" s="142">
        <f t="shared" si="236"/>
        <v>0</v>
      </c>
      <c r="J67" s="142">
        <f t="shared" si="236"/>
        <v>0</v>
      </c>
      <c r="K67" s="142">
        <f t="shared" ref="K67:O67" si="237">K55*K56</f>
        <v>0</v>
      </c>
      <c r="L67" s="142">
        <f t="shared" si="237"/>
        <v>0</v>
      </c>
      <c r="M67" s="142">
        <f t="shared" si="237"/>
        <v>0</v>
      </c>
      <c r="N67" s="142">
        <f t="shared" si="237"/>
        <v>0</v>
      </c>
      <c r="O67" s="42">
        <f t="shared" si="237"/>
        <v>0</v>
      </c>
      <c r="P67" s="40">
        <f t="shared" ref="P67:AE67" si="238">P55*P56</f>
        <v>250</v>
      </c>
      <c r="Q67" s="142">
        <f t="shared" si="238"/>
        <v>250</v>
      </c>
      <c r="R67" s="142">
        <f t="shared" si="238"/>
        <v>0</v>
      </c>
      <c r="S67" s="142">
        <f t="shared" si="238"/>
        <v>0</v>
      </c>
      <c r="T67" s="142">
        <f t="shared" si="238"/>
        <v>0</v>
      </c>
      <c r="U67" s="142">
        <f t="shared" si="238"/>
        <v>0</v>
      </c>
      <c r="V67" s="142">
        <f t="shared" si="238"/>
        <v>0</v>
      </c>
      <c r="W67" s="142">
        <f t="shared" si="238"/>
        <v>0</v>
      </c>
      <c r="X67" s="142">
        <f t="shared" si="238"/>
        <v>250</v>
      </c>
      <c r="Y67" s="142">
        <f t="shared" si="238"/>
        <v>0</v>
      </c>
      <c r="Z67" s="142">
        <f t="shared" si="238"/>
        <v>0</v>
      </c>
      <c r="AA67" s="142">
        <f t="shared" si="238"/>
        <v>0</v>
      </c>
      <c r="AB67" s="142">
        <f t="shared" si="238"/>
        <v>0</v>
      </c>
      <c r="AC67" s="142">
        <f t="shared" si="238"/>
        <v>0</v>
      </c>
      <c r="AD67" s="142">
        <f t="shared" si="238"/>
        <v>0</v>
      </c>
      <c r="AE67" s="142">
        <f t="shared" si="238"/>
        <v>0</v>
      </c>
      <c r="AF67" s="142">
        <f t="shared" ref="AF67:AN67" si="239">AF55*AF56</f>
        <v>250</v>
      </c>
      <c r="AG67" s="142">
        <f t="shared" si="239"/>
        <v>250</v>
      </c>
      <c r="AH67" s="142">
        <f t="shared" si="239"/>
        <v>250</v>
      </c>
      <c r="AI67" s="142">
        <f t="shared" si="239"/>
        <v>250</v>
      </c>
      <c r="AJ67" s="142">
        <f t="shared" si="239"/>
        <v>250</v>
      </c>
      <c r="AK67" s="142">
        <f t="shared" si="239"/>
        <v>250</v>
      </c>
      <c r="AL67" s="142">
        <f t="shared" si="239"/>
        <v>250</v>
      </c>
      <c r="AM67" s="142">
        <f t="shared" si="239"/>
        <v>250</v>
      </c>
      <c r="AN67" s="42">
        <f t="shared" si="239"/>
        <v>250</v>
      </c>
      <c r="AO67" s="40">
        <f t="shared" ref="AO67:AR67" si="240">AO55*AO56</f>
        <v>250</v>
      </c>
      <c r="AP67" s="142">
        <f t="shared" si="240"/>
        <v>250</v>
      </c>
      <c r="AQ67" s="142">
        <f t="shared" si="240"/>
        <v>250</v>
      </c>
      <c r="AR67" s="142">
        <f t="shared" si="240"/>
        <v>1250</v>
      </c>
      <c r="AS67" s="142">
        <f t="shared" ref="AS67:AU67" si="241">AS55*AS56</f>
        <v>1250</v>
      </c>
      <c r="AT67" s="142">
        <f t="shared" si="241"/>
        <v>1250</v>
      </c>
      <c r="AU67" s="142">
        <f t="shared" si="241"/>
        <v>1250</v>
      </c>
      <c r="AV67" s="142">
        <f t="shared" ref="AV67" si="242">AV55*AV56</f>
        <v>0</v>
      </c>
      <c r="AW67" s="142">
        <f t="shared" ref="AW67:BF67" si="243">AW55*AW56</f>
        <v>0</v>
      </c>
      <c r="AX67" s="142">
        <f t="shared" si="243"/>
        <v>0</v>
      </c>
      <c r="AY67" s="142">
        <f t="shared" si="243"/>
        <v>250</v>
      </c>
      <c r="AZ67" s="142">
        <f t="shared" si="243"/>
        <v>0</v>
      </c>
      <c r="BA67" s="142">
        <f t="shared" si="243"/>
        <v>0</v>
      </c>
      <c r="BB67" s="142">
        <f t="shared" si="243"/>
        <v>0</v>
      </c>
      <c r="BC67" s="142">
        <f t="shared" si="243"/>
        <v>0</v>
      </c>
      <c r="BD67" s="142">
        <f t="shared" si="243"/>
        <v>0</v>
      </c>
      <c r="BE67" s="142">
        <f t="shared" si="243"/>
        <v>0</v>
      </c>
      <c r="BF67" s="142">
        <f t="shared" si="243"/>
        <v>0</v>
      </c>
      <c r="BG67" s="142">
        <f t="shared" ref="BG67:BH67" si="244">BG55*BG56</f>
        <v>125</v>
      </c>
      <c r="BH67" s="142">
        <f t="shared" si="244"/>
        <v>125</v>
      </c>
      <c r="BI67" s="142">
        <f t="shared" ref="BI67:BJ67" si="245">BI55*BI56</f>
        <v>125</v>
      </c>
      <c r="BJ67" s="142">
        <f t="shared" si="245"/>
        <v>125</v>
      </c>
      <c r="BK67" s="142">
        <f t="shared" ref="BK67:CG67" si="246">BK55*BK56</f>
        <v>525.67500000000007</v>
      </c>
      <c r="BL67" s="142">
        <f t="shared" si="246"/>
        <v>525.67500000000007</v>
      </c>
      <c r="BM67" s="142">
        <f t="shared" si="246"/>
        <v>525.67500000000007</v>
      </c>
      <c r="BN67" s="142">
        <f t="shared" si="246"/>
        <v>525.67500000000007</v>
      </c>
      <c r="BO67" s="142">
        <f t="shared" si="246"/>
        <v>525.67500000000007</v>
      </c>
      <c r="BP67" s="142">
        <f t="shared" si="246"/>
        <v>525.67500000000007</v>
      </c>
      <c r="BQ67" s="142">
        <f t="shared" si="246"/>
        <v>525.67500000000007</v>
      </c>
      <c r="BR67" s="142">
        <f t="shared" si="246"/>
        <v>525.67500000000007</v>
      </c>
      <c r="BS67" s="42">
        <f t="shared" si="246"/>
        <v>525.67500000000007</v>
      </c>
      <c r="BT67" s="40">
        <f t="shared" si="246"/>
        <v>250</v>
      </c>
      <c r="BU67" s="142">
        <f t="shared" si="246"/>
        <v>250</v>
      </c>
      <c r="BV67" s="142">
        <f t="shared" si="246"/>
        <v>250</v>
      </c>
      <c r="BW67" s="142">
        <f t="shared" si="246"/>
        <v>0</v>
      </c>
      <c r="BX67" s="142">
        <f t="shared" si="246"/>
        <v>0</v>
      </c>
      <c r="BY67" s="142">
        <f t="shared" si="246"/>
        <v>0</v>
      </c>
      <c r="BZ67" s="142">
        <f t="shared" si="246"/>
        <v>0</v>
      </c>
      <c r="CA67" s="142">
        <f t="shared" si="246"/>
        <v>0</v>
      </c>
      <c r="CB67" s="142">
        <f t="shared" si="246"/>
        <v>0</v>
      </c>
      <c r="CC67" s="142">
        <f t="shared" si="246"/>
        <v>0</v>
      </c>
      <c r="CD67" s="142">
        <f t="shared" si="246"/>
        <v>0</v>
      </c>
      <c r="CE67" s="142">
        <f t="shared" si="246"/>
        <v>0</v>
      </c>
      <c r="CF67" s="142">
        <f t="shared" si="246"/>
        <v>0</v>
      </c>
      <c r="CG67" s="142">
        <f t="shared" si="246"/>
        <v>0</v>
      </c>
      <c r="CH67" s="142">
        <f t="shared" ref="CH67:CQ67" si="247">CH55*CH56</f>
        <v>0</v>
      </c>
      <c r="CI67" s="142">
        <f t="shared" si="247"/>
        <v>0</v>
      </c>
      <c r="CJ67" s="142">
        <f t="shared" si="247"/>
        <v>0</v>
      </c>
      <c r="CK67" s="142">
        <f t="shared" si="247"/>
        <v>0</v>
      </c>
      <c r="CL67" s="142">
        <f t="shared" si="247"/>
        <v>0</v>
      </c>
      <c r="CM67" s="142">
        <f t="shared" si="247"/>
        <v>0</v>
      </c>
      <c r="CN67" s="142">
        <f t="shared" si="247"/>
        <v>813.17499999999995</v>
      </c>
      <c r="CO67" s="142">
        <f t="shared" si="247"/>
        <v>813.17499999999995</v>
      </c>
      <c r="CP67" s="142">
        <f t="shared" si="247"/>
        <v>813.17499999999995</v>
      </c>
      <c r="CQ67" s="42">
        <f t="shared" si="247"/>
        <v>813.17499999999995</v>
      </c>
      <c r="CR67" s="142"/>
      <c r="CS67" s="142"/>
      <c r="CT67" s="142"/>
      <c r="CU67" s="142"/>
      <c r="CV67" s="40">
        <f t="shared" ref="CV67:CW67" si="248">CV55*CV56</f>
        <v>525.67500000000007</v>
      </c>
      <c r="CW67" s="142">
        <f t="shared" si="248"/>
        <v>525.67500000000007</v>
      </c>
      <c r="CX67" s="142">
        <f t="shared" ref="CX67:CY67" si="249">CX55*CX56</f>
        <v>525.67500000000007</v>
      </c>
      <c r="CY67" s="142">
        <f t="shared" si="249"/>
        <v>525.67500000000007</v>
      </c>
      <c r="CZ67" s="142">
        <f t="shared" ref="CZ67:DC67" si="250">CZ55*CZ56</f>
        <v>5256.75</v>
      </c>
      <c r="DA67" s="142">
        <f t="shared" si="250"/>
        <v>5256.75</v>
      </c>
      <c r="DB67" s="142">
        <f t="shared" si="250"/>
        <v>5256.75</v>
      </c>
      <c r="DC67" s="142">
        <f t="shared" si="250"/>
        <v>5256.75</v>
      </c>
      <c r="DD67" s="142">
        <f t="shared" ref="DD67:DE67" si="251">DD55*DD56</f>
        <v>0</v>
      </c>
      <c r="DE67" s="142">
        <f t="shared" si="251"/>
        <v>0</v>
      </c>
      <c r="DF67" s="142">
        <f t="shared" ref="DF67:DM67" si="252">DF55*DF56</f>
        <v>0</v>
      </c>
      <c r="DG67" s="142">
        <f t="shared" si="252"/>
        <v>0</v>
      </c>
      <c r="DH67" s="142">
        <f t="shared" si="252"/>
        <v>0</v>
      </c>
      <c r="DI67" s="142">
        <f t="shared" si="252"/>
        <v>0</v>
      </c>
      <c r="DJ67" s="142">
        <f t="shared" si="252"/>
        <v>0</v>
      </c>
      <c r="DK67" s="142">
        <f t="shared" si="252"/>
        <v>0</v>
      </c>
      <c r="DL67" s="142">
        <f t="shared" si="252"/>
        <v>0</v>
      </c>
      <c r="DM67" s="142">
        <f t="shared" si="252"/>
        <v>0</v>
      </c>
      <c r="DN67" s="142">
        <f t="shared" ref="DN67:DV67" si="253">DN55*DN56</f>
        <v>0</v>
      </c>
      <c r="DO67" s="142">
        <f t="shared" si="253"/>
        <v>0</v>
      </c>
      <c r="DP67" s="142">
        <f t="shared" si="253"/>
        <v>0</v>
      </c>
      <c r="DQ67" s="142">
        <f t="shared" si="253"/>
        <v>0</v>
      </c>
      <c r="DR67" s="142">
        <f t="shared" si="253"/>
        <v>0</v>
      </c>
      <c r="DS67" s="142">
        <f t="shared" si="253"/>
        <v>0</v>
      </c>
      <c r="DT67" s="142">
        <f t="shared" si="253"/>
        <v>0</v>
      </c>
      <c r="DU67" s="142">
        <f t="shared" si="253"/>
        <v>0</v>
      </c>
      <c r="DV67" s="42">
        <f t="shared" si="253"/>
        <v>0</v>
      </c>
      <c r="EA67" s="181"/>
      <c r="EB67" s="181"/>
      <c r="EC67" s="181"/>
      <c r="ED67" s="181"/>
    </row>
    <row r="68" spans="1:134">
      <c r="A68" s="19" t="s">
        <v>75</v>
      </c>
      <c r="C68" s="43">
        <f t="shared" ref="C68:J68" si="254">((1.2*C66)+(1.6*C67))/1000</f>
        <v>1.4139999999999999</v>
      </c>
      <c r="D68" s="26">
        <f t="shared" si="254"/>
        <v>1.4139999999999999</v>
      </c>
      <c r="E68" s="26">
        <f t="shared" si="254"/>
        <v>1.4139999999999999</v>
      </c>
      <c r="F68" s="26">
        <f t="shared" si="254"/>
        <v>0.85680000000000001</v>
      </c>
      <c r="G68" s="26">
        <f t="shared" si="254"/>
        <v>0.85680000000000001</v>
      </c>
      <c r="H68" s="26">
        <f t="shared" si="254"/>
        <v>1.3924000000000001</v>
      </c>
      <c r="I68" s="26">
        <f t="shared" si="254"/>
        <v>0.84239999999999993</v>
      </c>
      <c r="J68" s="26">
        <f t="shared" si="254"/>
        <v>0.86399999999999999</v>
      </c>
      <c r="K68" s="26">
        <f t="shared" ref="K68:O68" si="255">((1.2*K66)+(1.6*K67))/1000</f>
        <v>0.86399999999999999</v>
      </c>
      <c r="L68" s="26">
        <f t="shared" si="255"/>
        <v>0.86399999999999999</v>
      </c>
      <c r="M68" s="26">
        <f t="shared" si="255"/>
        <v>0.86399999999999999</v>
      </c>
      <c r="N68" s="26">
        <f t="shared" si="255"/>
        <v>0.86399999999999999</v>
      </c>
      <c r="O68" s="44">
        <f t="shared" si="255"/>
        <v>0.86399999999999999</v>
      </c>
      <c r="P68" s="43">
        <f t="shared" ref="P68:AF68" si="256">((1.2*P66)+(1.6*P67))/1000</f>
        <v>1.7787999999999999</v>
      </c>
      <c r="Q68" s="26">
        <f t="shared" si="256"/>
        <v>1.7787999999999999</v>
      </c>
      <c r="R68" s="26">
        <f t="shared" si="256"/>
        <v>1.212</v>
      </c>
      <c r="S68" s="26">
        <f t="shared" si="256"/>
        <v>1.212</v>
      </c>
      <c r="T68" s="26">
        <f t="shared" si="256"/>
        <v>1.212</v>
      </c>
      <c r="U68" s="26">
        <f t="shared" si="256"/>
        <v>1.212</v>
      </c>
      <c r="V68" s="26">
        <f t="shared" si="256"/>
        <v>1.212</v>
      </c>
      <c r="W68" s="26">
        <f t="shared" si="256"/>
        <v>1.2575999999999998</v>
      </c>
      <c r="X68" s="26">
        <f t="shared" si="256"/>
        <v>1.7452000000000001</v>
      </c>
      <c r="Y68" s="26">
        <f t="shared" si="256"/>
        <v>1.1952</v>
      </c>
      <c r="Z68" s="26">
        <f t="shared" si="256"/>
        <v>1.2575999999999998</v>
      </c>
      <c r="AA68" s="26">
        <f t="shared" si="256"/>
        <v>1.2575999999999998</v>
      </c>
      <c r="AB68" s="26">
        <f t="shared" si="256"/>
        <v>1.2575999999999998</v>
      </c>
      <c r="AC68" s="26">
        <f t="shared" si="256"/>
        <v>1.2575999999999998</v>
      </c>
      <c r="AD68" s="26">
        <f t="shared" si="256"/>
        <v>1.2575999999999998</v>
      </c>
      <c r="AE68" s="26">
        <f t="shared" si="256"/>
        <v>1.2575999999999998</v>
      </c>
      <c r="AF68" s="26">
        <f t="shared" si="256"/>
        <v>1.9552</v>
      </c>
      <c r="AG68" s="26">
        <f t="shared" ref="AG68" si="257">((1.2*AG66)+(1.6*AG67))/1000</f>
        <v>1.9552</v>
      </c>
      <c r="AH68" s="26">
        <f t="shared" ref="AH68" si="258">((1.2*AH66)+(1.6*AH67))/1000</f>
        <v>1.9552</v>
      </c>
      <c r="AI68" s="26">
        <f t="shared" ref="AI68" si="259">((1.2*AI66)+(1.6*AI67))/1000</f>
        <v>1.9552</v>
      </c>
      <c r="AJ68" s="26">
        <f t="shared" ref="AJ68" si="260">((1.2*AJ66)+(1.6*AJ67))/1000</f>
        <v>1.9552</v>
      </c>
      <c r="AK68" s="26">
        <f t="shared" ref="AK68" si="261">((1.2*AK66)+(1.6*AK67))/1000</f>
        <v>1.9552</v>
      </c>
      <c r="AL68" s="26">
        <f t="shared" ref="AL68" si="262">((1.2*AL66)+(1.6*AL67))/1000</f>
        <v>1.9552</v>
      </c>
      <c r="AM68" s="26">
        <f t="shared" ref="AM68" si="263">((1.2*AM66)+(1.6*AM67))/1000</f>
        <v>1.9552</v>
      </c>
      <c r="AN68" s="44">
        <f t="shared" ref="AN68" si="264">((1.2*AN66)+(1.6*AN67))/1000</f>
        <v>1.9552</v>
      </c>
      <c r="AO68" s="43">
        <f t="shared" ref="AO68" si="265">((1.2*AO66)+(1.6*AO67))/1000</f>
        <v>1.4139999999999999</v>
      </c>
      <c r="AP68" s="26">
        <f t="shared" ref="AP68" si="266">((1.2*AP66)+(1.6*AP67))/1000</f>
        <v>1.4139999999999999</v>
      </c>
      <c r="AQ68" s="26">
        <f t="shared" ref="AQ68:AR68" si="267">((1.2*AQ66)+(1.6*AQ67))/1000</f>
        <v>1.4139999999999999</v>
      </c>
      <c r="AR68" s="26">
        <f t="shared" si="267"/>
        <v>3.6320000000000001</v>
      </c>
      <c r="AS68" s="26">
        <f t="shared" ref="AS68" si="268">((1.2*AS66)+(1.6*AS67))/1000</f>
        <v>3.6320000000000001</v>
      </c>
      <c r="AT68" s="26">
        <f t="shared" ref="AT68" si="269">((1.2*AT66)+(1.6*AT67))/1000</f>
        <v>3.6320000000000001</v>
      </c>
      <c r="AU68" s="26">
        <f t="shared" ref="AU68" si="270">((1.2*AU66)+(1.6*AU67))/1000</f>
        <v>3.6320000000000001</v>
      </c>
      <c r="AV68" s="26">
        <f t="shared" ref="AV68" si="271">((1.2*AV66)+(1.6*AV67))/1000</f>
        <v>0.86399999999999999</v>
      </c>
      <c r="AW68" s="26">
        <f t="shared" ref="AW68" si="272">((1.2*AW66)+(1.6*AW67))/1000</f>
        <v>0.86399999999999999</v>
      </c>
      <c r="AX68" s="26">
        <f t="shared" ref="AX68" si="273">((1.2*AX66)+(1.6*AX67))/1000</f>
        <v>0.86399999999999999</v>
      </c>
      <c r="AY68" s="26">
        <f t="shared" ref="AY68" si="274">((1.2*AY66)+(1.6*AY67))/1000</f>
        <v>1.3924000000000001</v>
      </c>
      <c r="AZ68" s="26">
        <f t="shared" ref="AZ68" si="275">((1.2*AZ66)+(1.6*AZ67))/1000</f>
        <v>0.84239999999999993</v>
      </c>
      <c r="BA68" s="26">
        <f t="shared" ref="BA68:BK68" si="276">((1.2*BA66)+(1.6*BA67))/1000</f>
        <v>0.86399999999999999</v>
      </c>
      <c r="BB68" s="26">
        <f t="shared" si="276"/>
        <v>0.86399999999999999</v>
      </c>
      <c r="BC68" s="26">
        <f t="shared" si="276"/>
        <v>0.86399999999999999</v>
      </c>
      <c r="BD68" s="26">
        <f t="shared" si="276"/>
        <v>0.86399999999999999</v>
      </c>
      <c r="BE68" s="26">
        <f t="shared" si="276"/>
        <v>0.86399999999999999</v>
      </c>
      <c r="BF68" s="26">
        <f t="shared" si="276"/>
        <v>0.86399999999999999</v>
      </c>
      <c r="BG68" s="26">
        <f t="shared" si="276"/>
        <v>1.3003999999999998</v>
      </c>
      <c r="BH68" s="26">
        <f t="shared" si="276"/>
        <v>1.3003999999999998</v>
      </c>
      <c r="BI68" s="26">
        <f t="shared" si="276"/>
        <v>1.3003999999999998</v>
      </c>
      <c r="BJ68" s="26">
        <f t="shared" si="276"/>
        <v>1.3003999999999998</v>
      </c>
      <c r="BK68" s="26">
        <f t="shared" si="276"/>
        <v>2.1895799999999999</v>
      </c>
      <c r="BL68" s="26">
        <f t="shared" ref="BL68" si="277">((1.2*BL66)+(1.6*BL67))/1000</f>
        <v>2.1895799999999999</v>
      </c>
      <c r="BM68" s="26">
        <f t="shared" ref="BM68" si="278">((1.2*BM66)+(1.6*BM67))/1000</f>
        <v>2.1895799999999999</v>
      </c>
      <c r="BN68" s="26">
        <f t="shared" ref="BN68" si="279">((1.2*BN66)+(1.6*BN67))/1000</f>
        <v>2.1895799999999999</v>
      </c>
      <c r="BO68" s="26">
        <f t="shared" ref="BO68" si="280">((1.2*BO66)+(1.6*BO67))/1000</f>
        <v>2.1895799999999999</v>
      </c>
      <c r="BP68" s="26">
        <f t="shared" ref="BP68" si="281">((1.2*BP66)+(1.6*BP67))/1000</f>
        <v>2.1895799999999999</v>
      </c>
      <c r="BQ68" s="26">
        <f t="shared" ref="BQ68" si="282">((1.2*BQ66)+(1.6*BQ67))/1000</f>
        <v>2.1895799999999999</v>
      </c>
      <c r="BR68" s="26">
        <f t="shared" ref="BR68" si="283">((1.2*BR66)+(1.6*BR67))/1000</f>
        <v>2.1895799999999999</v>
      </c>
      <c r="BS68" s="44">
        <f t="shared" ref="BS68" si="284">((1.2*BS66)+(1.6*BS67))/1000</f>
        <v>2.1895799999999999</v>
      </c>
      <c r="BT68" s="43">
        <f t="shared" ref="BT68" si="285">((1.2*BT66)+(1.6*BT67))/1000</f>
        <v>1.4139999999999999</v>
      </c>
      <c r="BU68" s="26">
        <f t="shared" ref="BU68" si="286">((1.2*BU66)+(1.6*BU67))/1000</f>
        <v>1.4139999999999999</v>
      </c>
      <c r="BV68" s="26">
        <f t="shared" ref="BV68" si="287">((1.2*BV66)+(1.6*BV67))/1000</f>
        <v>1.4139999999999999</v>
      </c>
      <c r="BW68" s="26">
        <f t="shared" ref="BW68" si="288">((1.2*BW66)+(1.6*BW67))/1000</f>
        <v>0.85680000000000001</v>
      </c>
      <c r="BX68" s="26">
        <f t="shared" ref="BX68" si="289">((1.2*BX66)+(1.6*BX67))/1000</f>
        <v>0.85680000000000001</v>
      </c>
      <c r="BY68" s="26">
        <f t="shared" ref="BY68" si="290">((1.2*BY66)+(1.6*BY67))/1000</f>
        <v>0.85680000000000001</v>
      </c>
      <c r="BZ68" s="26">
        <f t="shared" ref="BZ68:CE68" si="291">((1.2*BZ66)+(1.6*BZ67))/1000</f>
        <v>0.85680000000000001</v>
      </c>
      <c r="CA68" s="26">
        <f t="shared" si="291"/>
        <v>0.86399999999999999</v>
      </c>
      <c r="CB68" s="26">
        <f t="shared" si="291"/>
        <v>0.86399999999999999</v>
      </c>
      <c r="CC68" s="26">
        <f t="shared" si="291"/>
        <v>0.86399999999999999</v>
      </c>
      <c r="CD68" s="26">
        <f t="shared" si="291"/>
        <v>0.86399999999999999</v>
      </c>
      <c r="CE68" s="26">
        <f t="shared" si="291"/>
        <v>0.86399999999999999</v>
      </c>
      <c r="CF68" s="26">
        <f t="shared" ref="CF68:CH68" si="292">((1.2*CF66)+(1.6*CF67))/1000</f>
        <v>0.86399999999999999</v>
      </c>
      <c r="CG68" s="26">
        <f t="shared" si="292"/>
        <v>0.86399999999999999</v>
      </c>
      <c r="CH68" s="26">
        <f t="shared" si="292"/>
        <v>0.86399999999999999</v>
      </c>
      <c r="CI68" s="26">
        <f t="shared" ref="CI68" si="293">((1.2*CI66)+(1.6*CI67))/1000</f>
        <v>0.86399999999999999</v>
      </c>
      <c r="CJ68" s="26">
        <f t="shared" ref="CJ68" si="294">((1.2*CJ66)+(1.6*CJ67))/1000</f>
        <v>0.86399999999999999</v>
      </c>
      <c r="CK68" s="26">
        <f t="shared" ref="CK68" si="295">((1.2*CK66)+(1.6*CK67))/1000</f>
        <v>0.86399999999999999</v>
      </c>
      <c r="CL68" s="26">
        <f t="shared" ref="CL68" si="296">((1.2*CL66)+(1.6*CL67))/1000</f>
        <v>0.86399999999999999</v>
      </c>
      <c r="CM68" s="26">
        <f t="shared" ref="CM68" si="297">((1.2*CM66)+(1.6*CM67))/1000</f>
        <v>0.86399999999999999</v>
      </c>
      <c r="CN68" s="26">
        <f t="shared" ref="CN68" si="298">((1.2*CN66)+(1.6*CN67))/1000</f>
        <v>2.4227799999999999</v>
      </c>
      <c r="CO68" s="26">
        <f t="shared" ref="CO68" si="299">((1.2*CO66)+(1.6*CO67))/1000</f>
        <v>2.4227799999999999</v>
      </c>
      <c r="CP68" s="26">
        <f t="shared" ref="CP68:CY68" si="300">((1.2*CP66)+(1.6*CP67))/1000</f>
        <v>2.4227799999999999</v>
      </c>
      <c r="CQ68" s="44">
        <f t="shared" ref="CQ68" si="301">((1.2*CQ66)+(1.6*CQ67))/1000</f>
        <v>2.4107799999999999</v>
      </c>
      <c r="CR68" s="26"/>
      <c r="CS68" s="26"/>
      <c r="CT68" s="26"/>
      <c r="CU68" s="26"/>
      <c r="CV68" s="43">
        <f t="shared" si="300"/>
        <v>1.3063800000000001</v>
      </c>
      <c r="CW68" s="26">
        <f t="shared" si="300"/>
        <v>1.3063800000000001</v>
      </c>
      <c r="CX68" s="26">
        <f t="shared" si="300"/>
        <v>1.3063800000000001</v>
      </c>
      <c r="CY68" s="26">
        <f t="shared" si="300"/>
        <v>1.3063800000000001</v>
      </c>
      <c r="CZ68" s="26">
        <f>((1.2*CZ66)+(1.6*CZ67))/1000</f>
        <v>11.395800000000001</v>
      </c>
      <c r="DA68" s="26">
        <f t="shared" ref="DA68" si="302">((1.2*DA66)+(1.6*DA67))/1000</f>
        <v>11.395800000000001</v>
      </c>
      <c r="DB68" s="26">
        <f>((1.2*DB66)+(1.6*DB67))/1000</f>
        <v>11.395800000000001</v>
      </c>
      <c r="DC68" s="26">
        <f t="shared" ref="DC68:DE68" si="303">((1.2*DC66)+(1.6*DC67))/1000</f>
        <v>11.395800000000001</v>
      </c>
      <c r="DD68" s="26">
        <f t="shared" si="303"/>
        <v>0.2208</v>
      </c>
      <c r="DE68" s="26">
        <f t="shared" si="303"/>
        <v>0.2208</v>
      </c>
      <c r="DF68" s="26">
        <f t="shared" ref="DF68" si="304">((1.2*DF66)+(1.6*DF67))/1000</f>
        <v>0.2208</v>
      </c>
      <c r="DG68" s="26">
        <f t="shared" ref="DG68" si="305">((1.2*DG66)+(1.6*DG67))/1000</f>
        <v>0.2208</v>
      </c>
      <c r="DH68" s="26">
        <f t="shared" ref="DH68" si="306">((1.2*DH66)+(1.6*DH67))/1000</f>
        <v>0.2208</v>
      </c>
      <c r="DI68" s="26">
        <f t="shared" ref="DI68" si="307">((1.2*DI66)+(1.6*DI67))/1000</f>
        <v>0.2208</v>
      </c>
      <c r="DJ68" s="26">
        <f t="shared" ref="DJ68" si="308">((1.2*DJ66)+(1.6*DJ67))/1000</f>
        <v>0.2208</v>
      </c>
      <c r="DK68" s="26">
        <f t="shared" ref="DK68" si="309">((1.2*DK66)+(1.6*DK67))/1000</f>
        <v>0.2208</v>
      </c>
      <c r="DL68" s="26">
        <f t="shared" ref="DL68" si="310">((1.2*DL66)+(1.6*DL67))/1000</f>
        <v>0.2208</v>
      </c>
      <c r="DM68" s="26">
        <f t="shared" ref="DM68" si="311">((1.2*DM66)+(1.6*DM67))/1000</f>
        <v>0.2208</v>
      </c>
      <c r="DN68" s="26">
        <f t="shared" ref="DN68" si="312">((1.2*DN66)+(1.6*DN67))/1000</f>
        <v>0.2208</v>
      </c>
      <c r="DO68" s="26">
        <f t="shared" ref="DO68" si="313">((1.2*DO66)+(1.6*DO67))/1000</f>
        <v>0.2208</v>
      </c>
      <c r="DP68" s="26">
        <f t="shared" ref="DP68" si="314">((1.2*DP66)+(1.6*DP67))/1000</f>
        <v>0.2208</v>
      </c>
      <c r="DQ68" s="26">
        <f t="shared" ref="DQ68" si="315">((1.2*DQ66)+(1.6*DQ67))/1000</f>
        <v>0.2208</v>
      </c>
      <c r="DR68" s="26">
        <f t="shared" ref="DR68" si="316">((1.2*DR66)+(1.6*DR67))/1000</f>
        <v>0.2208</v>
      </c>
      <c r="DS68" s="26">
        <f t="shared" ref="DS68" si="317">((1.2*DS66)+(1.6*DS67))/1000</f>
        <v>0.2208</v>
      </c>
      <c r="DT68" s="26">
        <f t="shared" ref="DT68" si="318">((1.2*DT66)+(1.6*DT67))/1000</f>
        <v>0.2208</v>
      </c>
      <c r="DU68" s="26">
        <f t="shared" ref="DU68" si="319">((1.2*DU66)+(1.6*DU67))/1000</f>
        <v>0.2208</v>
      </c>
      <c r="DV68" s="44">
        <f t="shared" ref="DV68" si="320">((1.2*DV66)+(1.6*DV67))/1000</f>
        <v>0.2208</v>
      </c>
      <c r="EA68" s="181"/>
      <c r="EB68" s="181"/>
      <c r="EC68" s="181"/>
      <c r="ED68" s="181"/>
    </row>
    <row r="69" spans="1:134">
      <c r="A69" s="19" t="s">
        <v>66</v>
      </c>
      <c r="C69" s="40">
        <f t="shared" ref="C69:AR69" si="321">(C68*C54^2)/8</f>
        <v>110.46875</v>
      </c>
      <c r="D69" s="142">
        <f t="shared" si="321"/>
        <v>110.46875</v>
      </c>
      <c r="E69" s="142">
        <f t="shared" si="321"/>
        <v>110.46875</v>
      </c>
      <c r="F69" s="142">
        <f t="shared" si="321"/>
        <v>66.9375</v>
      </c>
      <c r="G69" s="142">
        <f t="shared" si="321"/>
        <v>66.9375</v>
      </c>
      <c r="H69" s="142">
        <f t="shared" si="321"/>
        <v>47.385112500000005</v>
      </c>
      <c r="I69" s="142">
        <f t="shared" si="321"/>
        <v>19.190925</v>
      </c>
      <c r="J69" s="142">
        <f t="shared" si="321"/>
        <v>97.2</v>
      </c>
      <c r="K69" s="142">
        <f t="shared" si="321"/>
        <v>97.2</v>
      </c>
      <c r="L69" s="142">
        <f t="shared" si="321"/>
        <v>97.2</v>
      </c>
      <c r="M69" s="142">
        <f t="shared" si="321"/>
        <v>97.2</v>
      </c>
      <c r="N69" s="142">
        <f t="shared" si="321"/>
        <v>97.2</v>
      </c>
      <c r="O69" s="42">
        <f t="shared" si="321"/>
        <v>97.2</v>
      </c>
      <c r="P69" s="40">
        <f t="shared" si="321"/>
        <v>138.96875</v>
      </c>
      <c r="Q69" s="142">
        <f t="shared" si="321"/>
        <v>138.96875</v>
      </c>
      <c r="R69" s="142">
        <f t="shared" si="321"/>
        <v>94.6875</v>
      </c>
      <c r="S69" s="142">
        <f t="shared" si="321"/>
        <v>94.6875</v>
      </c>
      <c r="T69" s="142">
        <f t="shared" si="321"/>
        <v>94.6875</v>
      </c>
      <c r="U69" s="142">
        <f t="shared" si="321"/>
        <v>94.6875</v>
      </c>
      <c r="V69" s="142">
        <f t="shared" si="321"/>
        <v>94.6875</v>
      </c>
      <c r="W69" s="142">
        <f t="shared" si="321"/>
        <v>141.47999999999999</v>
      </c>
      <c r="X69" s="142">
        <f t="shared" si="321"/>
        <v>59.391337500000006</v>
      </c>
      <c r="Y69" s="142">
        <f t="shared" si="321"/>
        <v>27.228149999999999</v>
      </c>
      <c r="Z69" s="142">
        <f t="shared" si="321"/>
        <v>141.47999999999999</v>
      </c>
      <c r="AA69" s="142">
        <f t="shared" si="321"/>
        <v>141.47999999999999</v>
      </c>
      <c r="AB69" s="142">
        <f t="shared" si="321"/>
        <v>141.47999999999999</v>
      </c>
      <c r="AC69" s="142">
        <f t="shared" si="321"/>
        <v>141.47999999999999</v>
      </c>
      <c r="AD69" s="142">
        <f t="shared" si="321"/>
        <v>141.47999999999999</v>
      </c>
      <c r="AE69" s="142">
        <f t="shared" si="321"/>
        <v>141.47999999999999</v>
      </c>
      <c r="AF69" s="142">
        <f t="shared" si="321"/>
        <v>271.50124715999999</v>
      </c>
      <c r="AG69" s="142">
        <f t="shared" si="321"/>
        <v>271.50124715999999</v>
      </c>
      <c r="AH69" s="142">
        <f t="shared" si="321"/>
        <v>271.50124715999999</v>
      </c>
      <c r="AI69" s="142">
        <f t="shared" si="321"/>
        <v>271.50124715999999</v>
      </c>
      <c r="AJ69" s="142">
        <f t="shared" si="321"/>
        <v>271.50124715999999</v>
      </c>
      <c r="AK69" s="142">
        <f t="shared" si="321"/>
        <v>271.50124715999999</v>
      </c>
      <c r="AL69" s="142">
        <f t="shared" si="321"/>
        <v>271.50124715999999</v>
      </c>
      <c r="AM69" s="142">
        <f t="shared" si="321"/>
        <v>271.50124715999999</v>
      </c>
      <c r="AN69" s="42">
        <f t="shared" si="321"/>
        <v>271.50124715999999</v>
      </c>
      <c r="AO69" s="40">
        <f t="shared" si="321"/>
        <v>110.46875</v>
      </c>
      <c r="AP69" s="142">
        <f t="shared" si="321"/>
        <v>110.46875</v>
      </c>
      <c r="AQ69" s="142">
        <f t="shared" si="321"/>
        <v>110.46875</v>
      </c>
      <c r="AR69" s="142">
        <f t="shared" si="321"/>
        <v>283.75</v>
      </c>
      <c r="AS69" s="142">
        <f t="shared" ref="AS69:AU69" si="322">(AS68*AS54^2)/8</f>
        <v>283.75</v>
      </c>
      <c r="AT69" s="142">
        <f t="shared" si="322"/>
        <v>283.75</v>
      </c>
      <c r="AU69" s="142">
        <f t="shared" si="322"/>
        <v>283.75</v>
      </c>
      <c r="AV69" s="142">
        <f t="shared" ref="AV69:CQ69" si="323">(AV68*AV54^2)/8</f>
        <v>97.2</v>
      </c>
      <c r="AW69" s="142">
        <f t="shared" si="323"/>
        <v>97.2</v>
      </c>
      <c r="AX69" s="142">
        <f t="shared" si="323"/>
        <v>97.2</v>
      </c>
      <c r="AY69" s="142">
        <f t="shared" si="323"/>
        <v>47.385112500000005</v>
      </c>
      <c r="AZ69" s="142">
        <f t="shared" si="323"/>
        <v>19.190925</v>
      </c>
      <c r="BA69" s="142">
        <f t="shared" si="323"/>
        <v>97.2</v>
      </c>
      <c r="BB69" s="142">
        <f t="shared" si="323"/>
        <v>97.2</v>
      </c>
      <c r="BC69" s="142">
        <f t="shared" si="323"/>
        <v>97.2</v>
      </c>
      <c r="BD69" s="142">
        <f t="shared" si="323"/>
        <v>97.2</v>
      </c>
      <c r="BE69" s="142">
        <f t="shared" si="323"/>
        <v>97.2</v>
      </c>
      <c r="BF69" s="142">
        <f t="shared" si="323"/>
        <v>97.2</v>
      </c>
      <c r="BG69" s="142">
        <f t="shared" si="323"/>
        <v>46.976949999999995</v>
      </c>
      <c r="BH69" s="142">
        <f t="shared" si="323"/>
        <v>46.976949999999995</v>
      </c>
      <c r="BI69" s="142">
        <f t="shared" si="323"/>
        <v>46.976949999999995</v>
      </c>
      <c r="BJ69" s="142">
        <f t="shared" si="323"/>
        <v>46.976949999999995</v>
      </c>
      <c r="BK69" s="142">
        <f t="shared" si="323"/>
        <v>304.04751470774994</v>
      </c>
      <c r="BL69" s="142">
        <f t="shared" si="323"/>
        <v>304.04751470774994</v>
      </c>
      <c r="BM69" s="142">
        <f t="shared" si="323"/>
        <v>304.04751470774994</v>
      </c>
      <c r="BN69" s="142">
        <f t="shared" si="323"/>
        <v>304.04751470774994</v>
      </c>
      <c r="BO69" s="142">
        <f t="shared" si="323"/>
        <v>304.04751470774994</v>
      </c>
      <c r="BP69" s="142">
        <f t="shared" si="323"/>
        <v>304.04751470774994</v>
      </c>
      <c r="BQ69" s="142">
        <f t="shared" si="323"/>
        <v>304.04751470774994</v>
      </c>
      <c r="BR69" s="142">
        <f t="shared" si="323"/>
        <v>304.04751470774994</v>
      </c>
      <c r="BS69" s="42">
        <f t="shared" si="323"/>
        <v>304.04751470774994</v>
      </c>
      <c r="BT69" s="40">
        <f t="shared" si="323"/>
        <v>110.46875</v>
      </c>
      <c r="BU69" s="142">
        <f t="shared" si="323"/>
        <v>110.46875</v>
      </c>
      <c r="BV69" s="142">
        <f t="shared" si="323"/>
        <v>110.46875</v>
      </c>
      <c r="BW69" s="142">
        <f t="shared" si="323"/>
        <v>66.9375</v>
      </c>
      <c r="BX69" s="142">
        <f t="shared" si="323"/>
        <v>66.9375</v>
      </c>
      <c r="BY69" s="142">
        <f t="shared" si="323"/>
        <v>66.9375</v>
      </c>
      <c r="BZ69" s="142">
        <f t="shared" si="323"/>
        <v>66.9375</v>
      </c>
      <c r="CA69" s="142">
        <f t="shared" si="323"/>
        <v>97.2</v>
      </c>
      <c r="CB69" s="142">
        <f t="shared" si="323"/>
        <v>97.2</v>
      </c>
      <c r="CC69" s="142">
        <f t="shared" si="323"/>
        <v>97.2</v>
      </c>
      <c r="CD69" s="142">
        <f t="shared" si="323"/>
        <v>97.2</v>
      </c>
      <c r="CE69" s="142">
        <f t="shared" si="323"/>
        <v>97.2</v>
      </c>
      <c r="CF69" s="142">
        <f t="shared" si="323"/>
        <v>97.2</v>
      </c>
      <c r="CG69" s="142">
        <f t="shared" si="323"/>
        <v>97.2</v>
      </c>
      <c r="CH69" s="142">
        <f t="shared" si="323"/>
        <v>97.2</v>
      </c>
      <c r="CI69" s="142">
        <f t="shared" si="323"/>
        <v>97.2</v>
      </c>
      <c r="CJ69" s="142">
        <f t="shared" si="323"/>
        <v>97.2</v>
      </c>
      <c r="CK69" s="142">
        <f t="shared" si="323"/>
        <v>97.2</v>
      </c>
      <c r="CL69" s="142">
        <f t="shared" si="323"/>
        <v>97.2</v>
      </c>
      <c r="CM69" s="142">
        <f t="shared" si="323"/>
        <v>97.2</v>
      </c>
      <c r="CN69" s="142">
        <f t="shared" si="323"/>
        <v>87.522927499999994</v>
      </c>
      <c r="CO69" s="142">
        <f t="shared" si="323"/>
        <v>87.522927499999994</v>
      </c>
      <c r="CP69" s="142">
        <f t="shared" si="323"/>
        <v>87.522927499999994</v>
      </c>
      <c r="CQ69" s="42">
        <f t="shared" si="323"/>
        <v>87.089427499999999</v>
      </c>
      <c r="CR69" s="142"/>
      <c r="CS69" s="142"/>
      <c r="CT69" s="142"/>
      <c r="CU69" s="142"/>
      <c r="CV69" s="40">
        <f>(CV68*CV54^2)/8</f>
        <v>102.06093750000001</v>
      </c>
      <c r="CW69" s="142">
        <f>(CW68*CW54^2)/8</f>
        <v>102.06093750000001</v>
      </c>
      <c r="CX69" s="142">
        <f>(CX68*CX54^2)/8</f>
        <v>102.06093750000001</v>
      </c>
      <c r="CY69" s="142">
        <f>(CY68*CY54^2)/8</f>
        <v>102.06093750000001</v>
      </c>
      <c r="CZ69" s="142">
        <f t="shared" ref="CZ69:DE69" si="324">(CZ68*CZ54^2)/8</f>
        <v>890.29687500000011</v>
      </c>
      <c r="DA69" s="142">
        <f t="shared" si="324"/>
        <v>890.29687500000011</v>
      </c>
      <c r="DB69" s="142">
        <f>(DB68*DB54^2)/8</f>
        <v>890.29687500000011</v>
      </c>
      <c r="DC69" s="142">
        <f t="shared" si="324"/>
        <v>890.29687500000011</v>
      </c>
      <c r="DD69" s="142">
        <f t="shared" si="324"/>
        <v>24.84</v>
      </c>
      <c r="DE69" s="142">
        <f t="shared" si="324"/>
        <v>24.84</v>
      </c>
      <c r="DF69" s="142">
        <f t="shared" ref="DF69" si="325">(DF68*DF54^2)/8</f>
        <v>24.84</v>
      </c>
      <c r="DG69" s="142">
        <f t="shared" ref="DG69" si="326">(DG68*DG54^2)/8</f>
        <v>24.84</v>
      </c>
      <c r="DH69" s="142">
        <f t="shared" ref="DH69" si="327">(DH68*DH54^2)/8</f>
        <v>24.84</v>
      </c>
      <c r="DI69" s="142">
        <f t="shared" ref="DI69" si="328">(DI68*DI54^2)/8</f>
        <v>24.84</v>
      </c>
      <c r="DJ69" s="142">
        <f t="shared" ref="DJ69" si="329">(DJ68*DJ54^2)/8</f>
        <v>24.84</v>
      </c>
      <c r="DK69" s="142">
        <f t="shared" ref="DK69" si="330">(DK68*DK54^2)/8</f>
        <v>24.84</v>
      </c>
      <c r="DL69" s="142">
        <f t="shared" ref="DL69" si="331">(DL68*DL54^2)/8</f>
        <v>24.84</v>
      </c>
      <c r="DM69" s="142">
        <f t="shared" ref="DM69" si="332">(DM68*DM54^2)/8</f>
        <v>24.84</v>
      </c>
      <c r="DN69" s="142">
        <f t="shared" ref="DN69" si="333">(DN68*DN54^2)/8</f>
        <v>24.84</v>
      </c>
      <c r="DO69" s="142">
        <f t="shared" ref="DO69" si="334">(DO68*DO54^2)/8</f>
        <v>24.84</v>
      </c>
      <c r="DP69" s="142">
        <f t="shared" ref="DP69" si="335">(DP68*DP54^2)/8</f>
        <v>24.84</v>
      </c>
      <c r="DQ69" s="142">
        <f t="shared" ref="DQ69" si="336">(DQ68*DQ54^2)/8</f>
        <v>24.84</v>
      </c>
      <c r="DR69" s="142">
        <f t="shared" ref="DR69" si="337">(DR68*DR54^2)/8</f>
        <v>24.84</v>
      </c>
      <c r="DS69" s="142">
        <f t="shared" ref="DS69" si="338">(DS68*DS54^2)/8</f>
        <v>24.84</v>
      </c>
      <c r="DT69" s="142">
        <f t="shared" ref="DT69" si="339">(DT68*DT54^2)/8</f>
        <v>24.84</v>
      </c>
      <c r="DU69" s="142">
        <f t="shared" ref="DU69" si="340">(DU68*DU54^2)/8</f>
        <v>24.84</v>
      </c>
      <c r="DV69" s="42">
        <f t="shared" ref="DV69" si="341">(DV68*DV54^2)/8</f>
        <v>24.84</v>
      </c>
      <c r="EA69" s="181"/>
      <c r="EB69" s="181"/>
      <c r="EC69" s="181"/>
      <c r="ED69" s="181"/>
    </row>
    <row r="70" spans="1:134">
      <c r="A70" s="157" t="s">
        <v>185</v>
      </c>
      <c r="C70" s="45" t="s">
        <v>836</v>
      </c>
      <c r="D70" s="176" t="s">
        <v>836</v>
      </c>
      <c r="E70" s="176" t="s">
        <v>836</v>
      </c>
      <c r="F70" s="176" t="s">
        <v>838</v>
      </c>
      <c r="G70" s="176" t="s">
        <v>838</v>
      </c>
      <c r="H70" s="176" t="s">
        <v>842</v>
      </c>
      <c r="I70" s="176" t="s">
        <v>844</v>
      </c>
      <c r="J70" s="176" t="s">
        <v>843</v>
      </c>
      <c r="K70" s="176" t="s">
        <v>843</v>
      </c>
      <c r="L70" s="176" t="s">
        <v>843</v>
      </c>
      <c r="M70" s="176" t="s">
        <v>843</v>
      </c>
      <c r="N70" s="176" t="s">
        <v>843</v>
      </c>
      <c r="O70" s="177" t="s">
        <v>843</v>
      </c>
      <c r="P70" s="45" t="s">
        <v>846</v>
      </c>
      <c r="Q70" s="176" t="s">
        <v>846</v>
      </c>
      <c r="R70" s="176" t="s">
        <v>848</v>
      </c>
      <c r="S70" s="176" t="s">
        <v>848</v>
      </c>
      <c r="T70" s="176" t="s">
        <v>848</v>
      </c>
      <c r="U70" s="176" t="s">
        <v>848</v>
      </c>
      <c r="V70" s="176" t="s">
        <v>848</v>
      </c>
      <c r="W70" s="176" t="s">
        <v>850</v>
      </c>
      <c r="X70" s="176" t="s">
        <v>852</v>
      </c>
      <c r="Y70" s="176" t="s">
        <v>844</v>
      </c>
      <c r="Z70" s="176" t="s">
        <v>850</v>
      </c>
      <c r="AA70" s="176" t="s">
        <v>850</v>
      </c>
      <c r="AB70" s="176" t="s">
        <v>850</v>
      </c>
      <c r="AC70" s="176" t="s">
        <v>850</v>
      </c>
      <c r="AD70" s="176" t="s">
        <v>850</v>
      </c>
      <c r="AE70" s="176" t="s">
        <v>850</v>
      </c>
      <c r="AF70" s="71" t="s">
        <v>854</v>
      </c>
      <c r="AG70" s="71" t="s">
        <v>854</v>
      </c>
      <c r="AH70" s="71" t="s">
        <v>854</v>
      </c>
      <c r="AI70" s="71" t="s">
        <v>854</v>
      </c>
      <c r="AJ70" s="71" t="s">
        <v>854</v>
      </c>
      <c r="AK70" s="71" t="s">
        <v>854</v>
      </c>
      <c r="AL70" s="71" t="s">
        <v>854</v>
      </c>
      <c r="AM70" s="71" t="s">
        <v>854</v>
      </c>
      <c r="AN70" s="116" t="s">
        <v>854</v>
      </c>
      <c r="AO70" s="45" t="s">
        <v>836</v>
      </c>
      <c r="AP70" s="176" t="s">
        <v>836</v>
      </c>
      <c r="AQ70" s="176" t="s">
        <v>836</v>
      </c>
      <c r="AR70" s="176" t="s">
        <v>865</v>
      </c>
      <c r="AS70" s="176" t="s">
        <v>865</v>
      </c>
      <c r="AT70" s="176" t="s">
        <v>865</v>
      </c>
      <c r="AU70" s="176" t="s">
        <v>865</v>
      </c>
      <c r="AV70" s="176" t="s">
        <v>843</v>
      </c>
      <c r="AW70" s="176" t="s">
        <v>843</v>
      </c>
      <c r="AX70" s="176" t="s">
        <v>843</v>
      </c>
      <c r="AY70" s="176" t="s">
        <v>842</v>
      </c>
      <c r="AZ70" s="176" t="s">
        <v>844</v>
      </c>
      <c r="BA70" s="176" t="s">
        <v>843</v>
      </c>
      <c r="BB70" s="176" t="s">
        <v>843</v>
      </c>
      <c r="BC70" s="176" t="s">
        <v>843</v>
      </c>
      <c r="BD70" s="176" t="s">
        <v>843</v>
      </c>
      <c r="BE70" s="176" t="s">
        <v>843</v>
      </c>
      <c r="BF70" s="176" t="s">
        <v>843</v>
      </c>
      <c r="BG70" s="71" t="s">
        <v>844</v>
      </c>
      <c r="BH70" s="71" t="s">
        <v>844</v>
      </c>
      <c r="BI70" s="71" t="s">
        <v>844</v>
      </c>
      <c r="BJ70" s="71" t="s">
        <v>844</v>
      </c>
      <c r="BK70" s="71" t="s">
        <v>857</v>
      </c>
      <c r="BL70" s="71" t="s">
        <v>857</v>
      </c>
      <c r="BM70" s="71" t="s">
        <v>857</v>
      </c>
      <c r="BN70" s="71" t="s">
        <v>857</v>
      </c>
      <c r="BO70" s="71" t="s">
        <v>857</v>
      </c>
      <c r="BP70" s="71" t="s">
        <v>857</v>
      </c>
      <c r="BQ70" s="71" t="s">
        <v>857</v>
      </c>
      <c r="BR70" s="71" t="s">
        <v>857</v>
      </c>
      <c r="BS70" s="116" t="s">
        <v>857</v>
      </c>
      <c r="BT70" s="45" t="s">
        <v>836</v>
      </c>
      <c r="BU70" s="176" t="s">
        <v>836</v>
      </c>
      <c r="BV70" s="176" t="s">
        <v>836</v>
      </c>
      <c r="BW70" s="176" t="s">
        <v>838</v>
      </c>
      <c r="BX70" s="176" t="s">
        <v>838</v>
      </c>
      <c r="BY70" s="176" t="s">
        <v>838</v>
      </c>
      <c r="BZ70" s="176" t="s">
        <v>838</v>
      </c>
      <c r="CA70" s="176" t="s">
        <v>843</v>
      </c>
      <c r="CB70" s="176" t="s">
        <v>843</v>
      </c>
      <c r="CC70" s="176" t="s">
        <v>843</v>
      </c>
      <c r="CD70" s="176" t="s">
        <v>843</v>
      </c>
      <c r="CE70" s="176" t="s">
        <v>843</v>
      </c>
      <c r="CF70" s="176" t="s">
        <v>843</v>
      </c>
      <c r="CG70" s="176" t="s">
        <v>843</v>
      </c>
      <c r="CH70" s="176" t="s">
        <v>843</v>
      </c>
      <c r="CI70" s="176" t="s">
        <v>843</v>
      </c>
      <c r="CJ70" s="176" t="s">
        <v>843</v>
      </c>
      <c r="CK70" s="176" t="s">
        <v>843</v>
      </c>
      <c r="CL70" s="176" t="s">
        <v>843</v>
      </c>
      <c r="CM70" s="176" t="s">
        <v>843</v>
      </c>
      <c r="CN70" s="71" t="s">
        <v>858</v>
      </c>
      <c r="CO70" s="71" t="s">
        <v>858</v>
      </c>
      <c r="CP70" s="71" t="s">
        <v>858</v>
      </c>
      <c r="CQ70" s="116" t="s">
        <v>858</v>
      </c>
      <c r="CR70" s="71"/>
      <c r="CS70" s="71"/>
      <c r="CT70" s="71"/>
      <c r="CU70" s="71"/>
      <c r="CV70" s="98" t="s">
        <v>860</v>
      </c>
      <c r="CW70" s="71" t="s">
        <v>860</v>
      </c>
      <c r="CX70" s="71" t="s">
        <v>860</v>
      </c>
      <c r="CY70" s="71" t="s">
        <v>860</v>
      </c>
      <c r="CZ70" s="71" t="s">
        <v>863</v>
      </c>
      <c r="DA70" s="71" t="s">
        <v>863</v>
      </c>
      <c r="DB70" s="71" t="s">
        <v>863</v>
      </c>
      <c r="DC70" s="71" t="s">
        <v>863</v>
      </c>
      <c r="DD70" s="71" t="s">
        <v>867</v>
      </c>
      <c r="DE70" s="71" t="s">
        <v>867</v>
      </c>
      <c r="DF70" s="71" t="s">
        <v>867</v>
      </c>
      <c r="DG70" s="71" t="s">
        <v>867</v>
      </c>
      <c r="DH70" s="71" t="s">
        <v>867</v>
      </c>
      <c r="DI70" s="71" t="s">
        <v>867</v>
      </c>
      <c r="DJ70" s="71" t="s">
        <v>867</v>
      </c>
      <c r="DK70" s="71" t="s">
        <v>867</v>
      </c>
      <c r="DL70" s="71" t="s">
        <v>867</v>
      </c>
      <c r="DM70" s="71" t="s">
        <v>867</v>
      </c>
      <c r="DN70" s="71" t="s">
        <v>867</v>
      </c>
      <c r="DO70" s="71" t="s">
        <v>867</v>
      </c>
      <c r="DP70" s="71" t="s">
        <v>867</v>
      </c>
      <c r="DQ70" s="71" t="s">
        <v>867</v>
      </c>
      <c r="DR70" s="71" t="s">
        <v>867</v>
      </c>
      <c r="DS70" s="71" t="s">
        <v>867</v>
      </c>
      <c r="DT70" s="71" t="s">
        <v>867</v>
      </c>
      <c r="DU70" s="71" t="s">
        <v>867</v>
      </c>
      <c r="DV70" s="116" t="s">
        <v>867</v>
      </c>
      <c r="EA70" s="181"/>
      <c r="EB70" s="181"/>
      <c r="EC70" s="181"/>
      <c r="ED70" s="181"/>
    </row>
    <row r="71" spans="1:134">
      <c r="A71" s="4" t="s">
        <v>841</v>
      </c>
      <c r="C71" s="40">
        <v>274</v>
      </c>
      <c r="D71" s="142">
        <v>274</v>
      </c>
      <c r="E71" s="142">
        <v>274</v>
      </c>
      <c r="F71" s="142">
        <v>205</v>
      </c>
      <c r="G71" s="142">
        <v>205</v>
      </c>
      <c r="H71" s="142">
        <v>110</v>
      </c>
      <c r="I71" s="142">
        <v>110</v>
      </c>
      <c r="J71" s="142">
        <v>294</v>
      </c>
      <c r="K71" s="142">
        <v>294</v>
      </c>
      <c r="L71" s="142">
        <v>294</v>
      </c>
      <c r="M71" s="142">
        <v>294</v>
      </c>
      <c r="N71" s="142">
        <v>294</v>
      </c>
      <c r="O71" s="42">
        <v>294</v>
      </c>
      <c r="P71" s="40">
        <v>274</v>
      </c>
      <c r="Q71" s="142">
        <v>274</v>
      </c>
      <c r="R71" s="142">
        <v>240</v>
      </c>
      <c r="S71" s="142">
        <v>240</v>
      </c>
      <c r="T71" s="142">
        <v>240</v>
      </c>
      <c r="U71" s="142">
        <v>240</v>
      </c>
      <c r="V71" s="142">
        <v>240</v>
      </c>
      <c r="W71" s="142">
        <v>473</v>
      </c>
      <c r="X71" s="142">
        <v>125</v>
      </c>
      <c r="Y71" s="142">
        <v>110</v>
      </c>
      <c r="Z71" s="142">
        <v>473</v>
      </c>
      <c r="AA71" s="142">
        <v>473</v>
      </c>
      <c r="AB71" s="142">
        <v>473</v>
      </c>
      <c r="AC71" s="142">
        <v>473</v>
      </c>
      <c r="AD71" s="142">
        <v>473</v>
      </c>
      <c r="AE71" s="142">
        <v>473</v>
      </c>
      <c r="AF71" s="48">
        <v>664</v>
      </c>
      <c r="AG71" s="48">
        <v>664</v>
      </c>
      <c r="AH71" s="48">
        <v>664</v>
      </c>
      <c r="AI71" s="48">
        <v>664</v>
      </c>
      <c r="AJ71" s="48">
        <v>664</v>
      </c>
      <c r="AK71" s="48">
        <v>664</v>
      </c>
      <c r="AL71" s="48">
        <v>664</v>
      </c>
      <c r="AM71" s="48">
        <v>664</v>
      </c>
      <c r="AN71" s="115">
        <v>664</v>
      </c>
      <c r="AO71" s="40">
        <v>274</v>
      </c>
      <c r="AP71" s="142">
        <v>274</v>
      </c>
      <c r="AQ71" s="142">
        <v>274</v>
      </c>
      <c r="AR71" s="142">
        <v>503</v>
      </c>
      <c r="AS71" s="142">
        <v>503</v>
      </c>
      <c r="AT71" s="142">
        <v>503</v>
      </c>
      <c r="AU71" s="142">
        <v>503</v>
      </c>
      <c r="AV71" s="142">
        <v>294</v>
      </c>
      <c r="AW71" s="142">
        <v>294</v>
      </c>
      <c r="AX71" s="142">
        <v>294</v>
      </c>
      <c r="AY71" s="142">
        <v>110</v>
      </c>
      <c r="AZ71" s="142">
        <v>110</v>
      </c>
      <c r="BA71" s="142">
        <v>294</v>
      </c>
      <c r="BB71" s="142">
        <v>294</v>
      </c>
      <c r="BC71" s="142">
        <v>294</v>
      </c>
      <c r="BD71" s="142">
        <v>294</v>
      </c>
      <c r="BE71" s="142">
        <v>294</v>
      </c>
      <c r="BF71" s="142">
        <v>294</v>
      </c>
      <c r="BG71" s="48">
        <v>65.2</v>
      </c>
      <c r="BH71" s="48">
        <v>65.2</v>
      </c>
      <c r="BI71" s="48">
        <v>65.2</v>
      </c>
      <c r="BJ71" s="48">
        <v>65.2</v>
      </c>
      <c r="BK71" s="48">
        <v>750</v>
      </c>
      <c r="BL71" s="48">
        <v>750</v>
      </c>
      <c r="BM71" s="48">
        <v>750</v>
      </c>
      <c r="BN71" s="48">
        <v>750</v>
      </c>
      <c r="BO71" s="48">
        <v>750</v>
      </c>
      <c r="BP71" s="48">
        <v>750</v>
      </c>
      <c r="BQ71" s="48">
        <v>750</v>
      </c>
      <c r="BR71" s="48">
        <v>750</v>
      </c>
      <c r="BS71" s="115">
        <v>750</v>
      </c>
      <c r="BT71" s="40">
        <v>274</v>
      </c>
      <c r="BU71" s="142">
        <v>274</v>
      </c>
      <c r="BV71" s="142">
        <v>274</v>
      </c>
      <c r="BW71" s="142">
        <v>205</v>
      </c>
      <c r="BX71" s="142">
        <v>205</v>
      </c>
      <c r="BY71" s="142">
        <v>205</v>
      </c>
      <c r="BZ71" s="142">
        <v>205</v>
      </c>
      <c r="CA71" s="142">
        <v>294</v>
      </c>
      <c r="CB71" s="142">
        <v>294</v>
      </c>
      <c r="CC71" s="142">
        <v>294</v>
      </c>
      <c r="CD71" s="142">
        <v>294</v>
      </c>
      <c r="CE71" s="142">
        <v>294</v>
      </c>
      <c r="CF71" s="142">
        <v>294</v>
      </c>
      <c r="CG71" s="142">
        <v>294</v>
      </c>
      <c r="CH71" s="142">
        <v>294</v>
      </c>
      <c r="CI71" s="142">
        <v>294</v>
      </c>
      <c r="CJ71" s="142">
        <v>294</v>
      </c>
      <c r="CK71" s="142">
        <v>294</v>
      </c>
      <c r="CL71" s="142">
        <v>294</v>
      </c>
      <c r="CM71" s="142">
        <v>294</v>
      </c>
      <c r="CN71" s="48">
        <v>166</v>
      </c>
      <c r="CO71" s="48">
        <v>166</v>
      </c>
      <c r="CP71" s="48">
        <v>166</v>
      </c>
      <c r="CQ71" s="115">
        <v>166</v>
      </c>
      <c r="CR71" s="48"/>
      <c r="CS71" s="48"/>
      <c r="CT71" s="48"/>
      <c r="CU71" s="48"/>
      <c r="CV71" s="47">
        <v>249</v>
      </c>
      <c r="CW71" s="48">
        <v>249</v>
      </c>
      <c r="CX71" s="48">
        <v>249</v>
      </c>
      <c r="CY71" s="48">
        <v>249</v>
      </c>
      <c r="CZ71" s="48">
        <v>1620</v>
      </c>
      <c r="DA71" s="48">
        <v>1620</v>
      </c>
      <c r="DB71" s="48">
        <v>1620</v>
      </c>
      <c r="DC71" s="48">
        <v>1620</v>
      </c>
      <c r="DD71" s="48">
        <v>125</v>
      </c>
      <c r="DE71" s="48">
        <v>125</v>
      </c>
      <c r="DF71" s="48">
        <v>125</v>
      </c>
      <c r="DG71" s="48">
        <v>125</v>
      </c>
      <c r="DH71" s="48">
        <v>125</v>
      </c>
      <c r="DI71" s="48">
        <v>125</v>
      </c>
      <c r="DJ71" s="48">
        <v>125</v>
      </c>
      <c r="DK71" s="48">
        <v>125</v>
      </c>
      <c r="DL71" s="48">
        <v>125</v>
      </c>
      <c r="DM71" s="48">
        <v>125</v>
      </c>
      <c r="DN71" s="48">
        <v>125</v>
      </c>
      <c r="DO71" s="48">
        <v>125</v>
      </c>
      <c r="DP71" s="48">
        <v>125</v>
      </c>
      <c r="DQ71" s="48">
        <v>125</v>
      </c>
      <c r="DR71" s="48">
        <v>125</v>
      </c>
      <c r="DS71" s="48">
        <v>125</v>
      </c>
      <c r="DT71" s="48">
        <v>125</v>
      </c>
      <c r="DU71" s="48">
        <v>125</v>
      </c>
      <c r="DV71" s="115">
        <v>125</v>
      </c>
      <c r="EA71" s="181"/>
      <c r="EB71" s="181"/>
      <c r="EC71" s="181"/>
      <c r="ED71" s="181"/>
    </row>
    <row r="72" spans="1:134">
      <c r="A72" s="19"/>
      <c r="C72" s="40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42"/>
      <c r="P72" s="40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70"/>
      <c r="AG72" s="170"/>
      <c r="AH72" s="170"/>
      <c r="AI72" s="170"/>
      <c r="AJ72" s="170"/>
      <c r="AK72" s="170"/>
      <c r="AL72" s="170"/>
      <c r="AM72" s="170"/>
      <c r="AN72" s="175"/>
      <c r="AO72" s="40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5"/>
      <c r="BT72" s="40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70"/>
      <c r="CO72" s="170"/>
      <c r="CP72" s="170"/>
      <c r="CQ72" s="175"/>
      <c r="CR72" s="170"/>
      <c r="CS72" s="170"/>
      <c r="CT72" s="170"/>
      <c r="CU72" s="170"/>
      <c r="CV72" s="33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5"/>
      <c r="EA72" s="181"/>
      <c r="EB72" s="181"/>
      <c r="EC72" s="181"/>
      <c r="ED72" s="181"/>
    </row>
    <row r="73" spans="1:134">
      <c r="A73" s="157" t="s">
        <v>319</v>
      </c>
      <c r="C73" s="33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5"/>
      <c r="P73" s="33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5"/>
      <c r="AO73" s="33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5"/>
      <c r="BT73" s="33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5"/>
      <c r="CR73" s="170"/>
      <c r="CS73" s="170"/>
      <c r="CT73" s="170"/>
      <c r="CU73" s="170"/>
      <c r="CV73" s="33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5"/>
      <c r="EA73" s="181"/>
      <c r="EB73" s="181"/>
      <c r="EC73" s="181"/>
      <c r="ED73" s="181"/>
    </row>
    <row r="74" spans="1:134">
      <c r="A74" s="19" t="s">
        <v>834</v>
      </c>
      <c r="C74" s="43">
        <f t="shared" ref="C74:J74" si="342">C68</f>
        <v>1.4139999999999999</v>
      </c>
      <c r="D74" s="26">
        <f t="shared" si="342"/>
        <v>1.4139999999999999</v>
      </c>
      <c r="E74" s="26">
        <f t="shared" si="342"/>
        <v>1.4139999999999999</v>
      </c>
      <c r="F74" s="26">
        <f t="shared" si="342"/>
        <v>0.85680000000000001</v>
      </c>
      <c r="G74" s="26">
        <f t="shared" si="342"/>
        <v>0.85680000000000001</v>
      </c>
      <c r="H74" s="26">
        <f t="shared" si="342"/>
        <v>1.3924000000000001</v>
      </c>
      <c r="I74" s="26">
        <f t="shared" si="342"/>
        <v>0.84239999999999993</v>
      </c>
      <c r="J74" s="26">
        <f t="shared" si="342"/>
        <v>0.86399999999999999</v>
      </c>
      <c r="K74" s="26">
        <f t="shared" ref="K74:O74" si="343">K68</f>
        <v>0.86399999999999999</v>
      </c>
      <c r="L74" s="26">
        <f t="shared" si="343"/>
        <v>0.86399999999999999</v>
      </c>
      <c r="M74" s="26">
        <f t="shared" si="343"/>
        <v>0.86399999999999999</v>
      </c>
      <c r="N74" s="26">
        <f t="shared" si="343"/>
        <v>0.86399999999999999</v>
      </c>
      <c r="O74" s="44">
        <f t="shared" si="343"/>
        <v>0.86399999999999999</v>
      </c>
      <c r="P74" s="43">
        <f>P68</f>
        <v>1.7787999999999999</v>
      </c>
      <c r="Q74" s="26">
        <f>Q68</f>
        <v>1.7787999999999999</v>
      </c>
      <c r="R74" s="26">
        <f>R68</f>
        <v>1.212</v>
      </c>
      <c r="S74" s="26">
        <f t="shared" ref="S74:V74" si="344">S68</f>
        <v>1.212</v>
      </c>
      <c r="T74" s="26">
        <f t="shared" si="344"/>
        <v>1.212</v>
      </c>
      <c r="U74" s="26">
        <f t="shared" si="344"/>
        <v>1.212</v>
      </c>
      <c r="V74" s="26">
        <f t="shared" si="344"/>
        <v>1.212</v>
      </c>
      <c r="W74" s="26">
        <f t="shared" ref="W74:AE74" si="345">W68</f>
        <v>1.2575999999999998</v>
      </c>
      <c r="X74" s="26">
        <f t="shared" si="345"/>
        <v>1.7452000000000001</v>
      </c>
      <c r="Y74" s="26">
        <f t="shared" si="345"/>
        <v>1.1952</v>
      </c>
      <c r="Z74" s="26">
        <f t="shared" si="345"/>
        <v>1.2575999999999998</v>
      </c>
      <c r="AA74" s="26">
        <f t="shared" si="345"/>
        <v>1.2575999999999998</v>
      </c>
      <c r="AB74" s="26">
        <f t="shared" si="345"/>
        <v>1.2575999999999998</v>
      </c>
      <c r="AC74" s="26">
        <f t="shared" si="345"/>
        <v>1.2575999999999998</v>
      </c>
      <c r="AD74" s="26">
        <f t="shared" si="345"/>
        <v>1.2575999999999998</v>
      </c>
      <c r="AE74" s="26">
        <f t="shared" si="345"/>
        <v>1.2575999999999998</v>
      </c>
      <c r="AF74" s="26">
        <f t="shared" ref="AF74:AN74" si="346">AF68</f>
        <v>1.9552</v>
      </c>
      <c r="AG74" s="26">
        <f t="shared" si="346"/>
        <v>1.9552</v>
      </c>
      <c r="AH74" s="26">
        <f t="shared" si="346"/>
        <v>1.9552</v>
      </c>
      <c r="AI74" s="26">
        <f t="shared" si="346"/>
        <v>1.9552</v>
      </c>
      <c r="AJ74" s="26">
        <f t="shared" si="346"/>
        <v>1.9552</v>
      </c>
      <c r="AK74" s="26">
        <f t="shared" si="346"/>
        <v>1.9552</v>
      </c>
      <c r="AL74" s="26">
        <f t="shared" si="346"/>
        <v>1.9552</v>
      </c>
      <c r="AM74" s="26">
        <f t="shared" si="346"/>
        <v>1.9552</v>
      </c>
      <c r="AN74" s="44">
        <f t="shared" si="346"/>
        <v>1.9552</v>
      </c>
      <c r="AO74" s="43">
        <f t="shared" ref="AO74:AR74" si="347">AO68</f>
        <v>1.4139999999999999</v>
      </c>
      <c r="AP74" s="26">
        <f t="shared" si="347"/>
        <v>1.4139999999999999</v>
      </c>
      <c r="AQ74" s="26">
        <f t="shared" si="347"/>
        <v>1.4139999999999999</v>
      </c>
      <c r="AR74" s="26">
        <f t="shared" si="347"/>
        <v>3.6320000000000001</v>
      </c>
      <c r="AS74" s="26">
        <f t="shared" ref="AS74:AU74" si="348">AS68</f>
        <v>3.6320000000000001</v>
      </c>
      <c r="AT74" s="26">
        <f t="shared" si="348"/>
        <v>3.6320000000000001</v>
      </c>
      <c r="AU74" s="26">
        <f t="shared" si="348"/>
        <v>3.6320000000000001</v>
      </c>
      <c r="AV74" s="26">
        <f t="shared" ref="AV74" si="349">AV68</f>
        <v>0.86399999999999999</v>
      </c>
      <c r="AW74" s="26">
        <f t="shared" ref="AW74:BF74" si="350">AW68</f>
        <v>0.86399999999999999</v>
      </c>
      <c r="AX74" s="26">
        <f t="shared" si="350"/>
        <v>0.86399999999999999</v>
      </c>
      <c r="AY74" s="26">
        <f t="shared" si="350"/>
        <v>1.3924000000000001</v>
      </c>
      <c r="AZ74" s="26">
        <f t="shared" si="350"/>
        <v>0.84239999999999993</v>
      </c>
      <c r="BA74" s="26">
        <f t="shared" si="350"/>
        <v>0.86399999999999999</v>
      </c>
      <c r="BB74" s="26">
        <f t="shared" si="350"/>
        <v>0.86399999999999999</v>
      </c>
      <c r="BC74" s="26">
        <f t="shared" si="350"/>
        <v>0.86399999999999999</v>
      </c>
      <c r="BD74" s="26">
        <f t="shared" si="350"/>
        <v>0.86399999999999999</v>
      </c>
      <c r="BE74" s="26">
        <f t="shared" si="350"/>
        <v>0.86399999999999999</v>
      </c>
      <c r="BF74" s="26">
        <f t="shared" si="350"/>
        <v>0.86399999999999999</v>
      </c>
      <c r="BG74" s="26">
        <f t="shared" ref="BG74:BH74" si="351">BG68</f>
        <v>1.3003999999999998</v>
      </c>
      <c r="BH74" s="26">
        <f t="shared" si="351"/>
        <v>1.3003999999999998</v>
      </c>
      <c r="BI74" s="26">
        <f t="shared" ref="BI74:BJ74" si="352">BI68</f>
        <v>1.3003999999999998</v>
      </c>
      <c r="BJ74" s="26">
        <f t="shared" si="352"/>
        <v>1.3003999999999998</v>
      </c>
      <c r="BK74" s="26">
        <f t="shared" ref="BK74:CG74" si="353">BK68</f>
        <v>2.1895799999999999</v>
      </c>
      <c r="BL74" s="26">
        <f t="shared" si="353"/>
        <v>2.1895799999999999</v>
      </c>
      <c r="BM74" s="26">
        <f t="shared" si="353"/>
        <v>2.1895799999999999</v>
      </c>
      <c r="BN74" s="26">
        <f t="shared" si="353"/>
        <v>2.1895799999999999</v>
      </c>
      <c r="BO74" s="26">
        <f t="shared" si="353"/>
        <v>2.1895799999999999</v>
      </c>
      <c r="BP74" s="26">
        <f t="shared" si="353"/>
        <v>2.1895799999999999</v>
      </c>
      <c r="BQ74" s="26">
        <f t="shared" si="353"/>
        <v>2.1895799999999999</v>
      </c>
      <c r="BR74" s="26">
        <f t="shared" si="353"/>
        <v>2.1895799999999999</v>
      </c>
      <c r="BS74" s="44">
        <f t="shared" si="353"/>
        <v>2.1895799999999999</v>
      </c>
      <c r="BT74" s="43">
        <f t="shared" si="353"/>
        <v>1.4139999999999999</v>
      </c>
      <c r="BU74" s="26">
        <f t="shared" si="353"/>
        <v>1.4139999999999999</v>
      </c>
      <c r="BV74" s="26">
        <f t="shared" si="353"/>
        <v>1.4139999999999999</v>
      </c>
      <c r="BW74" s="26">
        <f t="shared" si="353"/>
        <v>0.85680000000000001</v>
      </c>
      <c r="BX74" s="26">
        <f t="shared" si="353"/>
        <v>0.85680000000000001</v>
      </c>
      <c r="BY74" s="26">
        <f t="shared" si="353"/>
        <v>0.85680000000000001</v>
      </c>
      <c r="BZ74" s="26">
        <f t="shared" si="353"/>
        <v>0.85680000000000001</v>
      </c>
      <c r="CA74" s="26">
        <f t="shared" si="353"/>
        <v>0.86399999999999999</v>
      </c>
      <c r="CB74" s="26">
        <f t="shared" si="353"/>
        <v>0.86399999999999999</v>
      </c>
      <c r="CC74" s="26">
        <f t="shared" si="353"/>
        <v>0.86399999999999999</v>
      </c>
      <c r="CD74" s="26">
        <f t="shared" si="353"/>
        <v>0.86399999999999999</v>
      </c>
      <c r="CE74" s="26">
        <f t="shared" si="353"/>
        <v>0.86399999999999999</v>
      </c>
      <c r="CF74" s="26">
        <f t="shared" si="353"/>
        <v>0.86399999999999999</v>
      </c>
      <c r="CG74" s="26">
        <f t="shared" si="353"/>
        <v>0.86399999999999999</v>
      </c>
      <c r="CH74" s="26">
        <f t="shared" ref="CH74:CQ74" si="354">CH68</f>
        <v>0.86399999999999999</v>
      </c>
      <c r="CI74" s="26">
        <f t="shared" si="354"/>
        <v>0.86399999999999999</v>
      </c>
      <c r="CJ74" s="26">
        <f t="shared" si="354"/>
        <v>0.86399999999999999</v>
      </c>
      <c r="CK74" s="26">
        <f t="shared" si="354"/>
        <v>0.86399999999999999</v>
      </c>
      <c r="CL74" s="26">
        <f t="shared" si="354"/>
        <v>0.86399999999999999</v>
      </c>
      <c r="CM74" s="26">
        <f t="shared" si="354"/>
        <v>0.86399999999999999</v>
      </c>
      <c r="CN74" s="26">
        <f t="shared" si="354"/>
        <v>2.4227799999999999</v>
      </c>
      <c r="CO74" s="26">
        <f t="shared" si="354"/>
        <v>2.4227799999999999</v>
      </c>
      <c r="CP74" s="26">
        <f t="shared" si="354"/>
        <v>2.4227799999999999</v>
      </c>
      <c r="CQ74" s="44">
        <f t="shared" si="354"/>
        <v>2.4107799999999999</v>
      </c>
      <c r="CR74" s="26"/>
      <c r="CS74" s="26"/>
      <c r="CT74" s="26"/>
      <c r="CU74" s="26"/>
      <c r="CV74" s="43">
        <f t="shared" ref="CV74:CW74" si="355">CV68</f>
        <v>1.3063800000000001</v>
      </c>
      <c r="CW74" s="26">
        <f t="shared" si="355"/>
        <v>1.3063800000000001</v>
      </c>
      <c r="CX74" s="26">
        <f t="shared" ref="CX74:CY74" si="356">CX68</f>
        <v>1.3063800000000001</v>
      </c>
      <c r="CY74" s="26">
        <f t="shared" si="356"/>
        <v>1.3063800000000001</v>
      </c>
      <c r="CZ74" s="26">
        <f t="shared" ref="CZ74:DC74" si="357">CZ68</f>
        <v>11.395800000000001</v>
      </c>
      <c r="DA74" s="26">
        <f t="shared" si="357"/>
        <v>11.395800000000001</v>
      </c>
      <c r="DB74" s="26">
        <f t="shared" si="357"/>
        <v>11.395800000000001</v>
      </c>
      <c r="DC74" s="26">
        <f t="shared" si="357"/>
        <v>11.395800000000001</v>
      </c>
      <c r="DD74" s="26">
        <f t="shared" ref="DD74:DE74" si="358">DD68</f>
        <v>0.2208</v>
      </c>
      <c r="DE74" s="26">
        <f t="shared" si="358"/>
        <v>0.2208</v>
      </c>
      <c r="DF74" s="26">
        <f t="shared" ref="DF74:DM74" si="359">DF68</f>
        <v>0.2208</v>
      </c>
      <c r="DG74" s="26">
        <f t="shared" si="359"/>
        <v>0.2208</v>
      </c>
      <c r="DH74" s="26">
        <f t="shared" si="359"/>
        <v>0.2208</v>
      </c>
      <c r="DI74" s="26">
        <f t="shared" si="359"/>
        <v>0.2208</v>
      </c>
      <c r="DJ74" s="26">
        <f t="shared" si="359"/>
        <v>0.2208</v>
      </c>
      <c r="DK74" s="26">
        <f t="shared" si="359"/>
        <v>0.2208</v>
      </c>
      <c r="DL74" s="26">
        <f t="shared" si="359"/>
        <v>0.2208</v>
      </c>
      <c r="DM74" s="26">
        <f t="shared" si="359"/>
        <v>0.2208</v>
      </c>
      <c r="DN74" s="26">
        <f t="shared" ref="DN74:DV74" si="360">DN68</f>
        <v>0.2208</v>
      </c>
      <c r="DO74" s="26">
        <f t="shared" si="360"/>
        <v>0.2208</v>
      </c>
      <c r="DP74" s="26">
        <f t="shared" si="360"/>
        <v>0.2208</v>
      </c>
      <c r="DQ74" s="26">
        <f t="shared" si="360"/>
        <v>0.2208</v>
      </c>
      <c r="DR74" s="26">
        <f t="shared" si="360"/>
        <v>0.2208</v>
      </c>
      <c r="DS74" s="26">
        <f t="shared" si="360"/>
        <v>0.2208</v>
      </c>
      <c r="DT74" s="26">
        <f t="shared" si="360"/>
        <v>0.2208</v>
      </c>
      <c r="DU74" s="26">
        <f t="shared" si="360"/>
        <v>0.2208</v>
      </c>
      <c r="DV74" s="44">
        <f t="shared" si="360"/>
        <v>0.2208</v>
      </c>
      <c r="EA74" s="181"/>
      <c r="EB74" s="181"/>
      <c r="EC74" s="181"/>
      <c r="ED74" s="181"/>
    </row>
    <row r="75" spans="1:134">
      <c r="A75" s="19" t="s">
        <v>833</v>
      </c>
      <c r="C75" s="33">
        <f t="shared" ref="C75:AR75" si="361">C74*(C56/2)</f>
        <v>1.7674999999999998</v>
      </c>
      <c r="D75" s="170">
        <f t="shared" si="361"/>
        <v>1.7674999999999998</v>
      </c>
      <c r="E75" s="170">
        <f t="shared" si="361"/>
        <v>1.7674999999999998</v>
      </c>
      <c r="F75" s="170">
        <f t="shared" si="361"/>
        <v>0</v>
      </c>
      <c r="G75" s="170">
        <f t="shared" si="361"/>
        <v>0</v>
      </c>
      <c r="H75" s="170">
        <f t="shared" si="361"/>
        <v>1.7405000000000002</v>
      </c>
      <c r="I75" s="170">
        <f t="shared" si="361"/>
        <v>0</v>
      </c>
      <c r="J75" s="170">
        <f t="shared" si="361"/>
        <v>0</v>
      </c>
      <c r="K75" s="170">
        <f t="shared" si="361"/>
        <v>0</v>
      </c>
      <c r="L75" s="170">
        <f t="shared" si="361"/>
        <v>0</v>
      </c>
      <c r="M75" s="170">
        <f t="shared" si="361"/>
        <v>0</v>
      </c>
      <c r="N75" s="170">
        <f t="shared" si="361"/>
        <v>0</v>
      </c>
      <c r="O75" s="175">
        <f t="shared" si="361"/>
        <v>0</v>
      </c>
      <c r="P75" s="33">
        <f t="shared" si="361"/>
        <v>2.2235</v>
      </c>
      <c r="Q75" s="170">
        <f t="shared" si="361"/>
        <v>2.2235</v>
      </c>
      <c r="R75" s="170">
        <f t="shared" si="361"/>
        <v>0</v>
      </c>
      <c r="S75" s="170">
        <f t="shared" si="361"/>
        <v>0</v>
      </c>
      <c r="T75" s="170">
        <f t="shared" si="361"/>
        <v>0</v>
      </c>
      <c r="U75" s="170">
        <f t="shared" si="361"/>
        <v>0</v>
      </c>
      <c r="V75" s="170">
        <f t="shared" si="361"/>
        <v>0</v>
      </c>
      <c r="W75" s="170">
        <f t="shared" si="361"/>
        <v>0</v>
      </c>
      <c r="X75" s="170">
        <f t="shared" si="361"/>
        <v>2.1815000000000002</v>
      </c>
      <c r="Y75" s="170">
        <f t="shared" si="361"/>
        <v>0</v>
      </c>
      <c r="Z75" s="170">
        <f t="shared" si="361"/>
        <v>0</v>
      </c>
      <c r="AA75" s="170">
        <f t="shared" si="361"/>
        <v>0</v>
      </c>
      <c r="AB75" s="170">
        <f t="shared" si="361"/>
        <v>0</v>
      </c>
      <c r="AC75" s="170">
        <f t="shared" si="361"/>
        <v>0</v>
      </c>
      <c r="AD75" s="170">
        <f t="shared" si="361"/>
        <v>0</v>
      </c>
      <c r="AE75" s="170">
        <f t="shared" si="361"/>
        <v>0</v>
      </c>
      <c r="AF75" s="170">
        <f t="shared" si="361"/>
        <v>2.444</v>
      </c>
      <c r="AG75" s="170">
        <f t="shared" si="361"/>
        <v>2.444</v>
      </c>
      <c r="AH75" s="170">
        <f t="shared" si="361"/>
        <v>2.444</v>
      </c>
      <c r="AI75" s="170">
        <f t="shared" si="361"/>
        <v>2.444</v>
      </c>
      <c r="AJ75" s="170">
        <f t="shared" si="361"/>
        <v>2.444</v>
      </c>
      <c r="AK75" s="170">
        <f t="shared" si="361"/>
        <v>2.444</v>
      </c>
      <c r="AL75" s="170">
        <f t="shared" si="361"/>
        <v>2.444</v>
      </c>
      <c r="AM75" s="170">
        <f t="shared" si="361"/>
        <v>2.444</v>
      </c>
      <c r="AN75" s="175">
        <f t="shared" si="361"/>
        <v>2.444</v>
      </c>
      <c r="AO75" s="33">
        <f t="shared" si="361"/>
        <v>1.7674999999999998</v>
      </c>
      <c r="AP75" s="170">
        <f t="shared" si="361"/>
        <v>1.7674999999999998</v>
      </c>
      <c r="AQ75" s="170">
        <f t="shared" si="361"/>
        <v>1.7674999999999998</v>
      </c>
      <c r="AR75" s="170">
        <f t="shared" si="361"/>
        <v>22.7</v>
      </c>
      <c r="AS75" s="170">
        <f t="shared" ref="AS75:AU75" si="362">AS74*(AS56/2)</f>
        <v>22.7</v>
      </c>
      <c r="AT75" s="170">
        <f t="shared" si="362"/>
        <v>22.7</v>
      </c>
      <c r="AU75" s="170">
        <f t="shared" si="362"/>
        <v>22.7</v>
      </c>
      <c r="AV75" s="170">
        <f t="shared" ref="AV75:CQ75" si="363">AV74*(AV56/2)</f>
        <v>0</v>
      </c>
      <c r="AW75" s="170">
        <f t="shared" si="363"/>
        <v>0</v>
      </c>
      <c r="AX75" s="170">
        <f t="shared" si="363"/>
        <v>0</v>
      </c>
      <c r="AY75" s="170">
        <f t="shared" si="363"/>
        <v>1.7405000000000002</v>
      </c>
      <c r="AZ75" s="170">
        <f t="shared" si="363"/>
        <v>0</v>
      </c>
      <c r="BA75" s="170">
        <f t="shared" si="363"/>
        <v>0</v>
      </c>
      <c r="BB75" s="170">
        <f t="shared" si="363"/>
        <v>0</v>
      </c>
      <c r="BC75" s="170">
        <f t="shared" si="363"/>
        <v>0</v>
      </c>
      <c r="BD75" s="170">
        <f t="shared" si="363"/>
        <v>0</v>
      </c>
      <c r="BE75" s="170">
        <f t="shared" si="363"/>
        <v>0</v>
      </c>
      <c r="BF75" s="170">
        <f t="shared" si="363"/>
        <v>0</v>
      </c>
      <c r="BG75" s="170">
        <f t="shared" si="363"/>
        <v>1.6254999999999997</v>
      </c>
      <c r="BH75" s="170">
        <f t="shared" si="363"/>
        <v>1.6254999999999997</v>
      </c>
      <c r="BI75" s="170">
        <f t="shared" si="363"/>
        <v>1.6254999999999997</v>
      </c>
      <c r="BJ75" s="170">
        <f t="shared" si="363"/>
        <v>1.6254999999999997</v>
      </c>
      <c r="BK75" s="170">
        <f t="shared" si="363"/>
        <v>2.7369749999999997</v>
      </c>
      <c r="BL75" s="170">
        <f t="shared" si="363"/>
        <v>2.7369749999999997</v>
      </c>
      <c r="BM75" s="170">
        <f t="shared" si="363"/>
        <v>2.7369749999999997</v>
      </c>
      <c r="BN75" s="170">
        <f t="shared" si="363"/>
        <v>2.7369749999999997</v>
      </c>
      <c r="BO75" s="170">
        <f t="shared" si="363"/>
        <v>2.7369749999999997</v>
      </c>
      <c r="BP75" s="170">
        <f t="shared" si="363"/>
        <v>2.7369749999999997</v>
      </c>
      <c r="BQ75" s="170">
        <f t="shared" si="363"/>
        <v>2.7369749999999997</v>
      </c>
      <c r="BR75" s="170">
        <f t="shared" si="363"/>
        <v>2.7369749999999997</v>
      </c>
      <c r="BS75" s="175">
        <f t="shared" si="363"/>
        <v>2.7369749999999997</v>
      </c>
      <c r="BT75" s="33">
        <f t="shared" si="363"/>
        <v>1.7674999999999998</v>
      </c>
      <c r="BU75" s="170">
        <f t="shared" si="363"/>
        <v>1.7674999999999998</v>
      </c>
      <c r="BV75" s="170">
        <f t="shared" si="363"/>
        <v>1.7674999999999998</v>
      </c>
      <c r="BW75" s="170">
        <f t="shared" si="363"/>
        <v>0</v>
      </c>
      <c r="BX75" s="170">
        <f t="shared" si="363"/>
        <v>0</v>
      </c>
      <c r="BY75" s="170">
        <f t="shared" si="363"/>
        <v>0</v>
      </c>
      <c r="BZ75" s="170">
        <f t="shared" si="363"/>
        <v>0</v>
      </c>
      <c r="CA75" s="170">
        <f t="shared" si="363"/>
        <v>0</v>
      </c>
      <c r="CB75" s="170">
        <f t="shared" si="363"/>
        <v>0</v>
      </c>
      <c r="CC75" s="170">
        <f t="shared" si="363"/>
        <v>0</v>
      </c>
      <c r="CD75" s="170">
        <f t="shared" si="363"/>
        <v>0</v>
      </c>
      <c r="CE75" s="170">
        <f t="shared" si="363"/>
        <v>0</v>
      </c>
      <c r="CF75" s="170">
        <f t="shared" si="363"/>
        <v>0</v>
      </c>
      <c r="CG75" s="170">
        <f t="shared" si="363"/>
        <v>0</v>
      </c>
      <c r="CH75" s="170">
        <f t="shared" si="363"/>
        <v>0</v>
      </c>
      <c r="CI75" s="170">
        <f t="shared" si="363"/>
        <v>0</v>
      </c>
      <c r="CJ75" s="170">
        <f t="shared" si="363"/>
        <v>0</v>
      </c>
      <c r="CK75" s="170">
        <f t="shared" si="363"/>
        <v>0</v>
      </c>
      <c r="CL75" s="170">
        <f t="shared" si="363"/>
        <v>0</v>
      </c>
      <c r="CM75" s="170">
        <f t="shared" si="363"/>
        <v>0</v>
      </c>
      <c r="CN75" s="170">
        <f t="shared" si="363"/>
        <v>3.0284749999999998</v>
      </c>
      <c r="CO75" s="170">
        <f t="shared" si="363"/>
        <v>3.0284749999999998</v>
      </c>
      <c r="CP75" s="170">
        <f t="shared" si="363"/>
        <v>3.0284749999999998</v>
      </c>
      <c r="CQ75" s="175">
        <f t="shared" si="363"/>
        <v>3.0134749999999997</v>
      </c>
      <c r="CR75" s="170"/>
      <c r="CS75" s="170"/>
      <c r="CT75" s="170"/>
      <c r="CU75" s="170"/>
      <c r="CV75" s="33">
        <f>CV74*(CV56/2)</f>
        <v>1.6329750000000001</v>
      </c>
      <c r="CW75" s="170">
        <f>CW74*(CW56/2)</f>
        <v>1.6329750000000001</v>
      </c>
      <c r="CX75" s="170">
        <f>CX74*(CX56/2)</f>
        <v>1.6329750000000001</v>
      </c>
      <c r="CY75" s="170">
        <f>CY74*(CY56/2)</f>
        <v>1.6329750000000001</v>
      </c>
      <c r="CZ75" s="170">
        <f t="shared" ref="CZ75:DE75" si="364">CZ74*(CZ56/2)</f>
        <v>142.44750000000002</v>
      </c>
      <c r="DA75" s="170">
        <f t="shared" si="364"/>
        <v>142.44750000000002</v>
      </c>
      <c r="DB75" s="170">
        <f t="shared" si="364"/>
        <v>142.44750000000002</v>
      </c>
      <c r="DC75" s="170">
        <f t="shared" si="364"/>
        <v>142.44750000000002</v>
      </c>
      <c r="DD75" s="170">
        <f t="shared" si="364"/>
        <v>0</v>
      </c>
      <c r="DE75" s="170">
        <f t="shared" si="364"/>
        <v>0</v>
      </c>
      <c r="DF75" s="170">
        <f t="shared" ref="DF75" si="365">DF74*(DF56/2)</f>
        <v>0</v>
      </c>
      <c r="DG75" s="170">
        <f t="shared" ref="DG75" si="366">DG74*(DG56/2)</f>
        <v>0</v>
      </c>
      <c r="DH75" s="170">
        <f t="shared" ref="DH75" si="367">DH74*(DH56/2)</f>
        <v>0</v>
      </c>
      <c r="DI75" s="170">
        <f t="shared" ref="DI75" si="368">DI74*(DI56/2)</f>
        <v>0</v>
      </c>
      <c r="DJ75" s="170">
        <f t="shared" ref="DJ75" si="369">DJ74*(DJ56/2)</f>
        <v>0</v>
      </c>
      <c r="DK75" s="170">
        <f t="shared" ref="DK75" si="370">DK74*(DK56/2)</f>
        <v>0</v>
      </c>
      <c r="DL75" s="170">
        <f t="shared" ref="DL75" si="371">DL74*(DL56/2)</f>
        <v>0</v>
      </c>
      <c r="DM75" s="170">
        <f t="shared" ref="DM75" si="372">DM74*(DM56/2)</f>
        <v>0</v>
      </c>
      <c r="DN75" s="170">
        <f t="shared" ref="DN75" si="373">DN74*(DN56/2)</f>
        <v>0</v>
      </c>
      <c r="DO75" s="170">
        <f t="shared" ref="DO75" si="374">DO74*(DO56/2)</f>
        <v>0</v>
      </c>
      <c r="DP75" s="170">
        <f t="shared" ref="DP75" si="375">DP74*(DP56/2)</f>
        <v>0</v>
      </c>
      <c r="DQ75" s="170">
        <f t="shared" ref="DQ75" si="376">DQ74*(DQ56/2)</f>
        <v>0</v>
      </c>
      <c r="DR75" s="170">
        <f t="shared" ref="DR75" si="377">DR74*(DR56/2)</f>
        <v>0</v>
      </c>
      <c r="DS75" s="170">
        <f t="shared" ref="DS75" si="378">DS74*(DS56/2)</f>
        <v>0</v>
      </c>
      <c r="DT75" s="170">
        <f t="shared" ref="DT75" si="379">DT74*(DT56/2)</f>
        <v>0</v>
      </c>
      <c r="DU75" s="170">
        <f t="shared" ref="DU75" si="380">DU74*(DU56/2)</f>
        <v>0</v>
      </c>
      <c r="DV75" s="175">
        <f t="shared" ref="DV75" si="381">DV74*(DV56/2)</f>
        <v>0</v>
      </c>
      <c r="EA75" s="181"/>
      <c r="EB75" s="181"/>
      <c r="EC75" s="181"/>
      <c r="ED75" s="181"/>
    </row>
    <row r="76" spans="1:134">
      <c r="A76" s="4" t="s">
        <v>853</v>
      </c>
      <c r="C76" s="33">
        <v>146</v>
      </c>
      <c r="D76" s="170">
        <v>146</v>
      </c>
      <c r="E76" s="170">
        <v>146</v>
      </c>
      <c r="F76" s="170">
        <v>120</v>
      </c>
      <c r="G76" s="170">
        <v>120</v>
      </c>
      <c r="H76" s="170">
        <v>96</v>
      </c>
      <c r="I76" s="170">
        <v>96</v>
      </c>
      <c r="J76" s="170">
        <v>169</v>
      </c>
      <c r="K76" s="170">
        <v>169</v>
      </c>
      <c r="L76" s="170">
        <v>169</v>
      </c>
      <c r="M76" s="170">
        <v>169</v>
      </c>
      <c r="N76" s="170">
        <v>169</v>
      </c>
      <c r="O76" s="175">
        <v>169</v>
      </c>
      <c r="P76" s="33">
        <v>146</v>
      </c>
      <c r="Q76" s="170">
        <v>146</v>
      </c>
      <c r="R76" s="170">
        <v>140</v>
      </c>
      <c r="S76" s="170">
        <v>140</v>
      </c>
      <c r="T76" s="170">
        <v>140</v>
      </c>
      <c r="U76" s="170">
        <v>140</v>
      </c>
      <c r="V76" s="170">
        <v>140</v>
      </c>
      <c r="W76" s="170">
        <v>191</v>
      </c>
      <c r="X76" s="170">
        <v>94.8</v>
      </c>
      <c r="Y76" s="170">
        <v>96</v>
      </c>
      <c r="Z76" s="170">
        <v>191</v>
      </c>
      <c r="AA76" s="170">
        <v>191</v>
      </c>
      <c r="AB76" s="170">
        <v>191</v>
      </c>
      <c r="AC76" s="170">
        <v>191</v>
      </c>
      <c r="AD76" s="170">
        <v>191</v>
      </c>
      <c r="AE76" s="170">
        <v>191</v>
      </c>
      <c r="AF76" s="170">
        <v>295</v>
      </c>
      <c r="AG76" s="170">
        <v>295</v>
      </c>
      <c r="AH76" s="170">
        <v>295</v>
      </c>
      <c r="AI76" s="170">
        <v>295</v>
      </c>
      <c r="AJ76" s="170">
        <v>295</v>
      </c>
      <c r="AK76" s="170">
        <v>295</v>
      </c>
      <c r="AL76" s="170">
        <v>295</v>
      </c>
      <c r="AM76" s="170">
        <v>295</v>
      </c>
      <c r="AN76" s="175">
        <v>295</v>
      </c>
      <c r="AO76" s="33">
        <v>146</v>
      </c>
      <c r="AP76" s="170">
        <v>146</v>
      </c>
      <c r="AQ76" s="170">
        <v>146</v>
      </c>
      <c r="AR76" s="170">
        <v>251</v>
      </c>
      <c r="AS76" s="170">
        <v>251</v>
      </c>
      <c r="AT76" s="170">
        <v>251</v>
      </c>
      <c r="AU76" s="170">
        <v>251</v>
      </c>
      <c r="AV76" s="170">
        <v>169</v>
      </c>
      <c r="AW76" s="170">
        <v>169</v>
      </c>
      <c r="AX76" s="170">
        <v>169</v>
      </c>
      <c r="AY76" s="170">
        <v>96</v>
      </c>
      <c r="AZ76" s="170">
        <v>96</v>
      </c>
      <c r="BA76" s="170">
        <v>169</v>
      </c>
      <c r="BB76" s="170">
        <v>169</v>
      </c>
      <c r="BC76" s="170">
        <v>169</v>
      </c>
      <c r="BD76" s="170">
        <v>169</v>
      </c>
      <c r="BE76" s="170">
        <v>169</v>
      </c>
      <c r="BF76" s="170">
        <v>169</v>
      </c>
      <c r="BG76" s="170">
        <v>96</v>
      </c>
      <c r="BH76" s="170">
        <v>96</v>
      </c>
      <c r="BI76" s="170">
        <v>96</v>
      </c>
      <c r="BJ76" s="170">
        <v>96</v>
      </c>
      <c r="BK76" s="170">
        <v>316</v>
      </c>
      <c r="BL76" s="170">
        <v>316</v>
      </c>
      <c r="BM76" s="170">
        <v>316</v>
      </c>
      <c r="BN76" s="170">
        <v>316</v>
      </c>
      <c r="BO76" s="170">
        <v>316</v>
      </c>
      <c r="BP76" s="170">
        <v>316</v>
      </c>
      <c r="BQ76" s="170">
        <v>316</v>
      </c>
      <c r="BR76" s="170">
        <v>316</v>
      </c>
      <c r="BS76" s="175">
        <v>316</v>
      </c>
      <c r="BT76" s="33">
        <v>146</v>
      </c>
      <c r="BU76" s="170">
        <v>146</v>
      </c>
      <c r="BV76" s="170">
        <v>146</v>
      </c>
      <c r="BW76" s="170">
        <v>120</v>
      </c>
      <c r="BX76" s="170">
        <v>120</v>
      </c>
      <c r="BY76" s="170">
        <v>120</v>
      </c>
      <c r="BZ76" s="170">
        <v>120</v>
      </c>
      <c r="CA76" s="170">
        <v>169</v>
      </c>
      <c r="CB76" s="170">
        <v>169</v>
      </c>
      <c r="CC76" s="170">
        <v>169</v>
      </c>
      <c r="CD76" s="170">
        <v>169</v>
      </c>
      <c r="CE76" s="170">
        <v>169</v>
      </c>
      <c r="CF76" s="170">
        <v>169</v>
      </c>
      <c r="CG76" s="170">
        <v>169</v>
      </c>
      <c r="CH76" s="170">
        <v>169</v>
      </c>
      <c r="CI76" s="170">
        <v>169</v>
      </c>
      <c r="CJ76" s="170">
        <v>169</v>
      </c>
      <c r="CK76" s="170">
        <v>169</v>
      </c>
      <c r="CL76" s="170">
        <v>169</v>
      </c>
      <c r="CM76" s="170">
        <v>169</v>
      </c>
      <c r="CN76" s="170">
        <v>106</v>
      </c>
      <c r="CO76" s="170">
        <v>106</v>
      </c>
      <c r="CP76" s="170">
        <v>106</v>
      </c>
      <c r="CQ76" s="175">
        <v>106</v>
      </c>
      <c r="CR76" s="170"/>
      <c r="CS76" s="170"/>
      <c r="CT76" s="170"/>
      <c r="CU76" s="170"/>
      <c r="CV76" s="33">
        <v>159</v>
      </c>
      <c r="CW76" s="170">
        <v>159</v>
      </c>
      <c r="CX76" s="170">
        <v>159</v>
      </c>
      <c r="CY76" s="170">
        <v>159</v>
      </c>
      <c r="CZ76" s="170">
        <v>506</v>
      </c>
      <c r="DA76" s="170">
        <v>506</v>
      </c>
      <c r="DB76" s="170">
        <v>506</v>
      </c>
      <c r="DC76" s="170">
        <v>506</v>
      </c>
      <c r="DD76" s="170">
        <v>94.8</v>
      </c>
      <c r="DE76" s="170">
        <v>94.8</v>
      </c>
      <c r="DF76" s="170">
        <v>94.8</v>
      </c>
      <c r="DG76" s="170">
        <v>94.8</v>
      </c>
      <c r="DH76" s="170">
        <v>94.8</v>
      </c>
      <c r="DI76" s="170">
        <v>94.8</v>
      </c>
      <c r="DJ76" s="170">
        <v>94.8</v>
      </c>
      <c r="DK76" s="170">
        <v>94.8</v>
      </c>
      <c r="DL76" s="170">
        <v>94.8</v>
      </c>
      <c r="DM76" s="170">
        <v>94.8</v>
      </c>
      <c r="DN76" s="170">
        <v>94.8</v>
      </c>
      <c r="DO76" s="170">
        <v>94.8</v>
      </c>
      <c r="DP76" s="170">
        <v>94.8</v>
      </c>
      <c r="DQ76" s="170">
        <v>94.8</v>
      </c>
      <c r="DR76" s="170">
        <v>94.8</v>
      </c>
      <c r="DS76" s="170">
        <v>94.8</v>
      </c>
      <c r="DT76" s="170">
        <v>94.8</v>
      </c>
      <c r="DU76" s="170">
        <v>94.8</v>
      </c>
      <c r="DV76" s="175">
        <v>94.8</v>
      </c>
      <c r="EA76" s="181"/>
      <c r="EB76" s="181"/>
      <c r="EC76" s="181"/>
      <c r="ED76" s="181"/>
    </row>
    <row r="77" spans="1:134">
      <c r="A77" s="19" t="s">
        <v>320</v>
      </c>
      <c r="C77" s="33" t="s">
        <v>102</v>
      </c>
      <c r="D77" s="170" t="s">
        <v>102</v>
      </c>
      <c r="E77" s="170" t="s">
        <v>102</v>
      </c>
      <c r="F77" s="170" t="s">
        <v>102</v>
      </c>
      <c r="G77" s="170" t="s">
        <v>102</v>
      </c>
      <c r="H77" s="170" t="s">
        <v>102</v>
      </c>
      <c r="I77" s="170" t="s">
        <v>102</v>
      </c>
      <c r="J77" s="170" t="s">
        <v>102</v>
      </c>
      <c r="K77" s="170" t="s">
        <v>102</v>
      </c>
      <c r="L77" s="170" t="s">
        <v>102</v>
      </c>
      <c r="M77" s="170" t="s">
        <v>102</v>
      </c>
      <c r="N77" s="170" t="s">
        <v>102</v>
      </c>
      <c r="O77" s="175" t="s">
        <v>102</v>
      </c>
      <c r="P77" s="33" t="s">
        <v>102</v>
      </c>
      <c r="Q77" s="170" t="s">
        <v>102</v>
      </c>
      <c r="R77" s="170" t="s">
        <v>102</v>
      </c>
      <c r="S77" s="170" t="s">
        <v>102</v>
      </c>
      <c r="T77" s="170" t="s">
        <v>102</v>
      </c>
      <c r="U77" s="170" t="s">
        <v>102</v>
      </c>
      <c r="V77" s="170" t="s">
        <v>102</v>
      </c>
      <c r="W77" s="170" t="s">
        <v>102</v>
      </c>
      <c r="X77" s="170" t="s">
        <v>102</v>
      </c>
      <c r="Y77" s="170" t="s">
        <v>102</v>
      </c>
      <c r="Z77" s="170" t="s">
        <v>102</v>
      </c>
      <c r="AA77" s="170" t="s">
        <v>102</v>
      </c>
      <c r="AB77" s="170" t="s">
        <v>102</v>
      </c>
      <c r="AC77" s="170" t="s">
        <v>102</v>
      </c>
      <c r="AD77" s="170" t="s">
        <v>102</v>
      </c>
      <c r="AE77" s="170" t="s">
        <v>102</v>
      </c>
      <c r="AF77" s="170" t="s">
        <v>102</v>
      </c>
      <c r="AG77" s="170" t="s">
        <v>102</v>
      </c>
      <c r="AH77" s="170" t="s">
        <v>102</v>
      </c>
      <c r="AI77" s="170" t="s">
        <v>102</v>
      </c>
      <c r="AJ77" s="170" t="s">
        <v>102</v>
      </c>
      <c r="AK77" s="170" t="s">
        <v>102</v>
      </c>
      <c r="AL77" s="170" t="s">
        <v>102</v>
      </c>
      <c r="AM77" s="170" t="s">
        <v>102</v>
      </c>
      <c r="AN77" s="175" t="s">
        <v>102</v>
      </c>
      <c r="AO77" s="33" t="s">
        <v>102</v>
      </c>
      <c r="AP77" s="170" t="s">
        <v>102</v>
      </c>
      <c r="AQ77" s="170" t="s">
        <v>102</v>
      </c>
      <c r="AR77" s="170" t="s">
        <v>102</v>
      </c>
      <c r="AS77" s="170" t="s">
        <v>102</v>
      </c>
      <c r="AT77" s="170" t="s">
        <v>102</v>
      </c>
      <c r="AU77" s="170" t="s">
        <v>102</v>
      </c>
      <c r="AV77" s="170" t="s">
        <v>102</v>
      </c>
      <c r="AW77" s="170" t="s">
        <v>102</v>
      </c>
      <c r="AX77" s="170" t="s">
        <v>102</v>
      </c>
      <c r="AY77" s="170" t="s">
        <v>102</v>
      </c>
      <c r="AZ77" s="170" t="s">
        <v>102</v>
      </c>
      <c r="BA77" s="170" t="s">
        <v>102</v>
      </c>
      <c r="BB77" s="170" t="s">
        <v>102</v>
      </c>
      <c r="BC77" s="170" t="s">
        <v>102</v>
      </c>
      <c r="BD77" s="170" t="s">
        <v>102</v>
      </c>
      <c r="BE77" s="170" t="s">
        <v>102</v>
      </c>
      <c r="BF77" s="170" t="s">
        <v>102</v>
      </c>
      <c r="BG77" s="170" t="s">
        <v>102</v>
      </c>
      <c r="BH77" s="170" t="s">
        <v>102</v>
      </c>
      <c r="BI77" s="170" t="s">
        <v>102</v>
      </c>
      <c r="BJ77" s="170" t="s">
        <v>102</v>
      </c>
      <c r="BK77" s="170" t="s">
        <v>102</v>
      </c>
      <c r="BL77" s="170" t="s">
        <v>102</v>
      </c>
      <c r="BM77" s="170" t="s">
        <v>102</v>
      </c>
      <c r="BN77" s="170" t="s">
        <v>102</v>
      </c>
      <c r="BO77" s="170" t="s">
        <v>102</v>
      </c>
      <c r="BP77" s="170" t="s">
        <v>102</v>
      </c>
      <c r="BQ77" s="170" t="s">
        <v>102</v>
      </c>
      <c r="BR77" s="170" t="s">
        <v>102</v>
      </c>
      <c r="BS77" s="175" t="s">
        <v>102</v>
      </c>
      <c r="BT77" s="33" t="s">
        <v>102</v>
      </c>
      <c r="BU77" s="170" t="s">
        <v>102</v>
      </c>
      <c r="BV77" s="170" t="s">
        <v>102</v>
      </c>
      <c r="BW77" s="170" t="s">
        <v>102</v>
      </c>
      <c r="BX77" s="170" t="s">
        <v>102</v>
      </c>
      <c r="BY77" s="170" t="s">
        <v>102</v>
      </c>
      <c r="BZ77" s="170" t="s">
        <v>102</v>
      </c>
      <c r="CA77" s="170" t="s">
        <v>102</v>
      </c>
      <c r="CB77" s="170" t="s">
        <v>102</v>
      </c>
      <c r="CC77" s="170" t="s">
        <v>102</v>
      </c>
      <c r="CD77" s="170" t="s">
        <v>102</v>
      </c>
      <c r="CE77" s="170" t="s">
        <v>102</v>
      </c>
      <c r="CF77" s="170" t="s">
        <v>102</v>
      </c>
      <c r="CG77" s="170" t="s">
        <v>102</v>
      </c>
      <c r="CH77" s="170" t="s">
        <v>102</v>
      </c>
      <c r="CI77" s="170" t="s">
        <v>102</v>
      </c>
      <c r="CJ77" s="170" t="s">
        <v>102</v>
      </c>
      <c r="CK77" s="170" t="s">
        <v>102</v>
      </c>
      <c r="CL77" s="170" t="s">
        <v>102</v>
      </c>
      <c r="CM77" s="170" t="s">
        <v>102</v>
      </c>
      <c r="CN77" s="170" t="s">
        <v>102</v>
      </c>
      <c r="CO77" s="170" t="s">
        <v>102</v>
      </c>
      <c r="CP77" s="170" t="s">
        <v>102</v>
      </c>
      <c r="CQ77" s="175" t="s">
        <v>102</v>
      </c>
      <c r="CR77" s="170"/>
      <c r="CS77" s="170"/>
      <c r="CT77" s="170"/>
      <c r="CU77" s="170"/>
      <c r="CV77" s="33" t="s">
        <v>102</v>
      </c>
      <c r="CW77" s="170" t="s">
        <v>102</v>
      </c>
      <c r="CX77" s="170" t="s">
        <v>102</v>
      </c>
      <c r="CY77" s="170" t="s">
        <v>102</v>
      </c>
      <c r="CZ77" s="170" t="s">
        <v>102</v>
      </c>
      <c r="DA77" s="170" t="s">
        <v>102</v>
      </c>
      <c r="DB77" s="170" t="s">
        <v>102</v>
      </c>
      <c r="DC77" s="170" t="s">
        <v>102</v>
      </c>
      <c r="DD77" s="170" t="s">
        <v>102</v>
      </c>
      <c r="DE77" s="170" t="s">
        <v>102</v>
      </c>
      <c r="DF77" s="170" t="s">
        <v>102</v>
      </c>
      <c r="DG77" s="170" t="s">
        <v>102</v>
      </c>
      <c r="DH77" s="170" t="s">
        <v>102</v>
      </c>
      <c r="DI77" s="170" t="s">
        <v>102</v>
      </c>
      <c r="DJ77" s="170" t="s">
        <v>102</v>
      </c>
      <c r="DK77" s="170" t="s">
        <v>102</v>
      </c>
      <c r="DL77" s="170" t="s">
        <v>102</v>
      </c>
      <c r="DM77" s="170" t="s">
        <v>102</v>
      </c>
      <c r="DN77" s="170" t="s">
        <v>102</v>
      </c>
      <c r="DO77" s="170" t="s">
        <v>102</v>
      </c>
      <c r="DP77" s="170" t="s">
        <v>102</v>
      </c>
      <c r="DQ77" s="170" t="s">
        <v>102</v>
      </c>
      <c r="DR77" s="170" t="s">
        <v>102</v>
      </c>
      <c r="DS77" s="170" t="s">
        <v>102</v>
      </c>
      <c r="DT77" s="170" t="s">
        <v>102</v>
      </c>
      <c r="DU77" s="170" t="s">
        <v>102</v>
      </c>
      <c r="DV77" s="175" t="s">
        <v>102</v>
      </c>
      <c r="EA77" s="181"/>
      <c r="EB77" s="181"/>
      <c r="EC77" s="181"/>
      <c r="ED77" s="181"/>
    </row>
    <row r="78" spans="1:134">
      <c r="A78" s="19"/>
      <c r="C78" s="33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5"/>
      <c r="P78" s="33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5"/>
      <c r="AO78" s="33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5"/>
      <c r="BT78" s="33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5"/>
      <c r="CR78" s="170"/>
      <c r="CS78" s="170"/>
      <c r="CT78" s="170"/>
      <c r="CU78" s="170"/>
      <c r="CV78" s="33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5"/>
      <c r="EA78" s="181"/>
      <c r="EB78" s="181"/>
      <c r="EC78" s="181"/>
      <c r="ED78" s="181"/>
    </row>
    <row r="79" spans="1:134">
      <c r="A79" s="157" t="s">
        <v>321</v>
      </c>
      <c r="C79" s="33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5"/>
      <c r="P79" s="33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5"/>
      <c r="AO79" s="33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5"/>
      <c r="BT79" s="33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5"/>
      <c r="CR79" s="170"/>
      <c r="CS79" s="170"/>
      <c r="CT79" s="170"/>
      <c r="CU79" s="170"/>
      <c r="CV79" s="33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5"/>
      <c r="EA79" s="181"/>
      <c r="EB79" s="181"/>
      <c r="EC79" s="181"/>
      <c r="ED79" s="181"/>
    </row>
    <row r="80" spans="1:134">
      <c r="A80" s="19" t="s">
        <v>512</v>
      </c>
      <c r="C80" s="33">
        <f t="shared" ref="C80:J80" si="382">C54*12/360</f>
        <v>0.83333333333333337</v>
      </c>
      <c r="D80" s="170">
        <f t="shared" si="382"/>
        <v>0.83333333333333337</v>
      </c>
      <c r="E80" s="170">
        <f t="shared" si="382"/>
        <v>0.83333333333333337</v>
      </c>
      <c r="F80" s="170">
        <f t="shared" si="382"/>
        <v>0.83333333333333337</v>
      </c>
      <c r="G80" s="170">
        <f t="shared" si="382"/>
        <v>0.83333333333333337</v>
      </c>
      <c r="H80" s="170">
        <f t="shared" si="382"/>
        <v>0.55000000000000004</v>
      </c>
      <c r="I80" s="170">
        <f t="shared" si="382"/>
        <v>0.45</v>
      </c>
      <c r="J80" s="170">
        <f t="shared" si="382"/>
        <v>1</v>
      </c>
      <c r="K80" s="170">
        <f t="shared" ref="K80:O80" si="383">K54*12/360</f>
        <v>1</v>
      </c>
      <c r="L80" s="170">
        <f t="shared" si="383"/>
        <v>1</v>
      </c>
      <c r="M80" s="170">
        <f t="shared" si="383"/>
        <v>1</v>
      </c>
      <c r="N80" s="170">
        <f t="shared" si="383"/>
        <v>1</v>
      </c>
      <c r="O80" s="175">
        <f t="shared" si="383"/>
        <v>1</v>
      </c>
      <c r="P80" s="33">
        <f>P54*12/360</f>
        <v>0.83333333333333337</v>
      </c>
      <c r="Q80" s="170">
        <f>Q54*12/360</f>
        <v>0.83333333333333337</v>
      </c>
      <c r="R80" s="170">
        <f>R54*12/360</f>
        <v>0.83333333333333337</v>
      </c>
      <c r="S80" s="170">
        <f t="shared" ref="S80:V80" si="384">S54*12/360</f>
        <v>0.83333333333333337</v>
      </c>
      <c r="T80" s="170">
        <f t="shared" si="384"/>
        <v>0.83333333333333337</v>
      </c>
      <c r="U80" s="170">
        <f t="shared" si="384"/>
        <v>0.83333333333333337</v>
      </c>
      <c r="V80" s="170">
        <f t="shared" si="384"/>
        <v>0.83333333333333337</v>
      </c>
      <c r="W80" s="170">
        <f t="shared" ref="W80:AE80" si="385">W54*12/360</f>
        <v>1</v>
      </c>
      <c r="X80" s="170">
        <f t="shared" si="385"/>
        <v>0.55000000000000004</v>
      </c>
      <c r="Y80" s="170">
        <f t="shared" si="385"/>
        <v>0.45</v>
      </c>
      <c r="Z80" s="170">
        <f t="shared" si="385"/>
        <v>1</v>
      </c>
      <c r="AA80" s="170">
        <f t="shared" si="385"/>
        <v>1</v>
      </c>
      <c r="AB80" s="170">
        <f t="shared" si="385"/>
        <v>1</v>
      </c>
      <c r="AC80" s="170">
        <f t="shared" si="385"/>
        <v>1</v>
      </c>
      <c r="AD80" s="170">
        <f t="shared" si="385"/>
        <v>1</v>
      </c>
      <c r="AE80" s="170">
        <f t="shared" si="385"/>
        <v>1</v>
      </c>
      <c r="AF80" s="170">
        <f t="shared" ref="AF80:AN80" si="386">AF54*12/360</f>
        <v>1.111</v>
      </c>
      <c r="AG80" s="170">
        <f t="shared" si="386"/>
        <v>1.111</v>
      </c>
      <c r="AH80" s="170">
        <f t="shared" si="386"/>
        <v>1.111</v>
      </c>
      <c r="AI80" s="170">
        <f t="shared" si="386"/>
        <v>1.111</v>
      </c>
      <c r="AJ80" s="170">
        <f t="shared" si="386"/>
        <v>1.111</v>
      </c>
      <c r="AK80" s="170">
        <f t="shared" si="386"/>
        <v>1.111</v>
      </c>
      <c r="AL80" s="170">
        <f t="shared" si="386"/>
        <v>1.111</v>
      </c>
      <c r="AM80" s="170">
        <f t="shared" si="386"/>
        <v>1.111</v>
      </c>
      <c r="AN80" s="175">
        <f t="shared" si="386"/>
        <v>1.111</v>
      </c>
      <c r="AO80" s="33">
        <f t="shared" ref="AO80:AR80" si="387">AO54*12/360</f>
        <v>0.83333333333333337</v>
      </c>
      <c r="AP80" s="170">
        <f t="shared" si="387"/>
        <v>0.83333333333333337</v>
      </c>
      <c r="AQ80" s="170">
        <f t="shared" si="387"/>
        <v>0.83333333333333337</v>
      </c>
      <c r="AR80" s="170">
        <f t="shared" si="387"/>
        <v>0.83333333333333337</v>
      </c>
      <c r="AS80" s="170">
        <f t="shared" ref="AS80:AU80" si="388">AS54*12/360</f>
        <v>0.83333333333333337</v>
      </c>
      <c r="AT80" s="170">
        <f t="shared" si="388"/>
        <v>0.83333333333333337</v>
      </c>
      <c r="AU80" s="170">
        <f t="shared" si="388"/>
        <v>0.83333333333333337</v>
      </c>
      <c r="AV80" s="170">
        <f t="shared" ref="AV80" si="389">AV54*12/360</f>
        <v>1</v>
      </c>
      <c r="AW80" s="170">
        <f t="shared" ref="AW80:BF80" si="390">AW54*12/360</f>
        <v>1</v>
      </c>
      <c r="AX80" s="170">
        <f t="shared" si="390"/>
        <v>1</v>
      </c>
      <c r="AY80" s="170">
        <f t="shared" si="390"/>
        <v>0.55000000000000004</v>
      </c>
      <c r="AZ80" s="170">
        <f t="shared" si="390"/>
        <v>0.45</v>
      </c>
      <c r="BA80" s="170">
        <f t="shared" si="390"/>
        <v>1</v>
      </c>
      <c r="BB80" s="170">
        <f t="shared" si="390"/>
        <v>1</v>
      </c>
      <c r="BC80" s="170">
        <f t="shared" si="390"/>
        <v>1</v>
      </c>
      <c r="BD80" s="170">
        <f t="shared" si="390"/>
        <v>1</v>
      </c>
      <c r="BE80" s="170">
        <f t="shared" si="390"/>
        <v>1</v>
      </c>
      <c r="BF80" s="170">
        <f t="shared" si="390"/>
        <v>1</v>
      </c>
      <c r="BG80" s="170">
        <f t="shared" ref="BG80:BH80" si="391">BG54*12/360</f>
        <v>0.56666666666666665</v>
      </c>
      <c r="BH80" s="170">
        <f t="shared" si="391"/>
        <v>0.56666666666666665</v>
      </c>
      <c r="BI80" s="170">
        <f t="shared" ref="BI80:BJ80" si="392">BI54*12/360</f>
        <v>0.56666666666666665</v>
      </c>
      <c r="BJ80" s="170">
        <f t="shared" si="392"/>
        <v>0.56666666666666665</v>
      </c>
      <c r="BK80" s="170">
        <f t="shared" ref="BK80:CG80" si="393">BK54*12/360</f>
        <v>1.111</v>
      </c>
      <c r="BL80" s="170">
        <f t="shared" si="393"/>
        <v>1.111</v>
      </c>
      <c r="BM80" s="170">
        <f t="shared" si="393"/>
        <v>1.111</v>
      </c>
      <c r="BN80" s="170">
        <f t="shared" si="393"/>
        <v>1.111</v>
      </c>
      <c r="BO80" s="170">
        <f t="shared" si="393"/>
        <v>1.111</v>
      </c>
      <c r="BP80" s="170">
        <f t="shared" si="393"/>
        <v>1.111</v>
      </c>
      <c r="BQ80" s="170">
        <f t="shared" si="393"/>
        <v>1.111</v>
      </c>
      <c r="BR80" s="170">
        <f t="shared" si="393"/>
        <v>1.111</v>
      </c>
      <c r="BS80" s="175">
        <f t="shared" si="393"/>
        <v>1.111</v>
      </c>
      <c r="BT80" s="33">
        <f t="shared" si="393"/>
        <v>0.83333333333333337</v>
      </c>
      <c r="BU80" s="170">
        <f t="shared" si="393"/>
        <v>0.83333333333333337</v>
      </c>
      <c r="BV80" s="170">
        <f t="shared" si="393"/>
        <v>0.83333333333333337</v>
      </c>
      <c r="BW80" s="170">
        <f t="shared" si="393"/>
        <v>0.83333333333333337</v>
      </c>
      <c r="BX80" s="170">
        <f t="shared" si="393"/>
        <v>0.83333333333333337</v>
      </c>
      <c r="BY80" s="170">
        <f t="shared" si="393"/>
        <v>0.83333333333333337</v>
      </c>
      <c r="BZ80" s="170">
        <f t="shared" si="393"/>
        <v>0.83333333333333337</v>
      </c>
      <c r="CA80" s="170">
        <f t="shared" si="393"/>
        <v>1</v>
      </c>
      <c r="CB80" s="170">
        <f t="shared" si="393"/>
        <v>1</v>
      </c>
      <c r="CC80" s="170">
        <f t="shared" si="393"/>
        <v>1</v>
      </c>
      <c r="CD80" s="170">
        <f t="shared" si="393"/>
        <v>1</v>
      </c>
      <c r="CE80" s="170">
        <f t="shared" si="393"/>
        <v>1</v>
      </c>
      <c r="CF80" s="170">
        <f t="shared" si="393"/>
        <v>1</v>
      </c>
      <c r="CG80" s="170">
        <f t="shared" si="393"/>
        <v>1</v>
      </c>
      <c r="CH80" s="170">
        <f t="shared" ref="CH80:CQ80" si="394">CH54*12/360</f>
        <v>1</v>
      </c>
      <c r="CI80" s="170">
        <f t="shared" si="394"/>
        <v>1</v>
      </c>
      <c r="CJ80" s="170">
        <f t="shared" si="394"/>
        <v>1</v>
      </c>
      <c r="CK80" s="170">
        <f t="shared" si="394"/>
        <v>1</v>
      </c>
      <c r="CL80" s="170">
        <f t="shared" si="394"/>
        <v>1</v>
      </c>
      <c r="CM80" s="170">
        <f t="shared" si="394"/>
        <v>1</v>
      </c>
      <c r="CN80" s="170">
        <f t="shared" si="394"/>
        <v>0.56666666666666665</v>
      </c>
      <c r="CO80" s="170">
        <f t="shared" si="394"/>
        <v>0.56666666666666665</v>
      </c>
      <c r="CP80" s="170">
        <f t="shared" si="394"/>
        <v>0.56666666666666665</v>
      </c>
      <c r="CQ80" s="175">
        <f t="shared" si="394"/>
        <v>0.56666666666666665</v>
      </c>
      <c r="CR80" s="170"/>
      <c r="CS80" s="170"/>
      <c r="CT80" s="170"/>
      <c r="CU80" s="170"/>
      <c r="CV80" s="33">
        <f t="shared" ref="CV80:CW80" si="395">CV54*12/360</f>
        <v>0.83333333333333337</v>
      </c>
      <c r="CW80" s="170">
        <f t="shared" si="395"/>
        <v>0.83333333333333337</v>
      </c>
      <c r="CX80" s="170">
        <f t="shared" ref="CX80:CY80" si="396">CX54*12/360</f>
        <v>0.83333333333333337</v>
      </c>
      <c r="CY80" s="170">
        <f t="shared" si="396"/>
        <v>0.83333333333333337</v>
      </c>
      <c r="CZ80" s="170">
        <f t="shared" ref="CZ80:DC80" si="397">CZ54*12/360</f>
        <v>0.83333333333333337</v>
      </c>
      <c r="DA80" s="170">
        <f t="shared" si="397"/>
        <v>0.83333333333333337</v>
      </c>
      <c r="DB80" s="170">
        <f t="shared" si="397"/>
        <v>0.83333333333333337</v>
      </c>
      <c r="DC80" s="170">
        <f t="shared" si="397"/>
        <v>0.83333333333333337</v>
      </c>
      <c r="DD80" s="170">
        <f t="shared" ref="DD80:DE80" si="398">DD54*12/360</f>
        <v>1</v>
      </c>
      <c r="DE80" s="170">
        <f t="shared" si="398"/>
        <v>1</v>
      </c>
      <c r="DF80" s="170">
        <f t="shared" ref="DF80:DM80" si="399">DF54*12/360</f>
        <v>1</v>
      </c>
      <c r="DG80" s="170">
        <f t="shared" si="399"/>
        <v>1</v>
      </c>
      <c r="DH80" s="170">
        <f t="shared" si="399"/>
        <v>1</v>
      </c>
      <c r="DI80" s="170">
        <f t="shared" si="399"/>
        <v>1</v>
      </c>
      <c r="DJ80" s="170">
        <f t="shared" si="399"/>
        <v>1</v>
      </c>
      <c r="DK80" s="170">
        <f t="shared" si="399"/>
        <v>1</v>
      </c>
      <c r="DL80" s="170">
        <f t="shared" si="399"/>
        <v>1</v>
      </c>
      <c r="DM80" s="170">
        <f t="shared" si="399"/>
        <v>1</v>
      </c>
      <c r="DN80" s="170">
        <f t="shared" ref="DN80:DV80" si="400">DN54*12/360</f>
        <v>1</v>
      </c>
      <c r="DO80" s="170">
        <f t="shared" si="400"/>
        <v>1</v>
      </c>
      <c r="DP80" s="170">
        <f t="shared" si="400"/>
        <v>1</v>
      </c>
      <c r="DQ80" s="170">
        <f t="shared" si="400"/>
        <v>1</v>
      </c>
      <c r="DR80" s="170">
        <f t="shared" si="400"/>
        <v>1</v>
      </c>
      <c r="DS80" s="170">
        <f t="shared" si="400"/>
        <v>1</v>
      </c>
      <c r="DT80" s="170">
        <f t="shared" si="400"/>
        <v>1</v>
      </c>
      <c r="DU80" s="170">
        <f t="shared" si="400"/>
        <v>1</v>
      </c>
      <c r="DV80" s="175">
        <f t="shared" si="400"/>
        <v>1</v>
      </c>
      <c r="EA80" s="181"/>
      <c r="EB80" s="181"/>
      <c r="EC80" s="181"/>
      <c r="ED80" s="181"/>
    </row>
    <row r="81" spans="1:134">
      <c r="A81" s="19" t="s">
        <v>47</v>
      </c>
      <c r="C81" s="33">
        <f t="shared" ref="C81:AR81" si="401">(5*C68*(1000/12)*(C54*12)^4)/(384*C82*C83)</f>
        <v>0.82730224836905875</v>
      </c>
      <c r="D81" s="170">
        <f t="shared" si="401"/>
        <v>0.82730224836905875</v>
      </c>
      <c r="E81" s="170">
        <f t="shared" si="401"/>
        <v>0.82730224836905875</v>
      </c>
      <c r="F81" s="170">
        <f t="shared" si="401"/>
        <v>0.76373922413793094</v>
      </c>
      <c r="G81" s="170">
        <f t="shared" si="401"/>
        <v>0.76373922413793094</v>
      </c>
      <c r="H81" s="170">
        <f t="shared" si="401"/>
        <v>0.51328634793600802</v>
      </c>
      <c r="I81" s="170">
        <f t="shared" si="401"/>
        <v>0.13915965840517239</v>
      </c>
      <c r="J81" s="170">
        <f t="shared" si="401"/>
        <v>0.88722109533468563</v>
      </c>
      <c r="K81" s="170">
        <f t="shared" si="401"/>
        <v>0.88722109533468563</v>
      </c>
      <c r="L81" s="170">
        <f t="shared" si="401"/>
        <v>0.88722109533468563</v>
      </c>
      <c r="M81" s="170">
        <f t="shared" si="401"/>
        <v>0.88722109533468563</v>
      </c>
      <c r="N81" s="170">
        <f t="shared" si="401"/>
        <v>0.88722109533468563</v>
      </c>
      <c r="O81" s="175">
        <f t="shared" si="401"/>
        <v>0.88722109533468563</v>
      </c>
      <c r="P81" s="33">
        <f t="shared" si="401"/>
        <v>0.81806207812254728</v>
      </c>
      <c r="Q81" s="170">
        <f t="shared" si="401"/>
        <v>0.81806207812254728</v>
      </c>
      <c r="R81" s="170">
        <f t="shared" si="401"/>
        <v>0.81991562115147776</v>
      </c>
      <c r="S81" s="170">
        <f t="shared" si="401"/>
        <v>0.81991562115147776</v>
      </c>
      <c r="T81" s="170">
        <f t="shared" si="401"/>
        <v>0.81991562115147776</v>
      </c>
      <c r="U81" s="170">
        <f t="shared" si="401"/>
        <v>0.81991562115147776</v>
      </c>
      <c r="V81" s="170">
        <f t="shared" si="401"/>
        <v>0.81991562115147776</v>
      </c>
      <c r="W81" s="170">
        <f t="shared" si="401"/>
        <v>0.99413402732595946</v>
      </c>
      <c r="X81" s="170">
        <f t="shared" si="401"/>
        <v>0.50432723863931728</v>
      </c>
      <c r="Y81" s="170">
        <f t="shared" si="401"/>
        <v>0.19744019910477451</v>
      </c>
      <c r="Z81" s="170">
        <f t="shared" si="401"/>
        <v>0.99413402732595946</v>
      </c>
      <c r="AA81" s="170">
        <f t="shared" si="401"/>
        <v>0.99413402732595946</v>
      </c>
      <c r="AB81" s="170">
        <f t="shared" si="401"/>
        <v>0.99413402732595946</v>
      </c>
      <c r="AC81" s="170">
        <f t="shared" si="401"/>
        <v>0.99413402732595946</v>
      </c>
      <c r="AD81" s="170">
        <f t="shared" si="401"/>
        <v>0.99413402732595946</v>
      </c>
      <c r="AE81" s="170">
        <f t="shared" si="401"/>
        <v>0.99413402732595946</v>
      </c>
      <c r="AF81" s="170">
        <f t="shared" si="401"/>
        <v>1.0229770100832123</v>
      </c>
      <c r="AG81" s="170">
        <f t="shared" si="401"/>
        <v>1.0229770100832123</v>
      </c>
      <c r="AH81" s="170">
        <f t="shared" si="401"/>
        <v>1.0229770100832123</v>
      </c>
      <c r="AI81" s="170">
        <f t="shared" si="401"/>
        <v>1.0229770100832123</v>
      </c>
      <c r="AJ81" s="170">
        <f t="shared" si="401"/>
        <v>1.0229770100832123</v>
      </c>
      <c r="AK81" s="170">
        <f t="shared" si="401"/>
        <v>1.0229770100832123</v>
      </c>
      <c r="AL81" s="170">
        <f t="shared" si="401"/>
        <v>1.0229770100832123</v>
      </c>
      <c r="AM81" s="170">
        <f t="shared" si="401"/>
        <v>1.0229770100832123</v>
      </c>
      <c r="AN81" s="175">
        <f t="shared" si="401"/>
        <v>1.0229770100832123</v>
      </c>
      <c r="AO81" s="33">
        <f t="shared" si="401"/>
        <v>0.82730224836905875</v>
      </c>
      <c r="AP81" s="170">
        <f t="shared" si="401"/>
        <v>0.82730224836905875</v>
      </c>
      <c r="AQ81" s="170">
        <f t="shared" si="401"/>
        <v>0.82730224836905875</v>
      </c>
      <c r="AR81" s="170">
        <f t="shared" si="401"/>
        <v>0.81537356321839083</v>
      </c>
      <c r="AS81" s="170">
        <f t="shared" ref="AS81:AU81" si="402">(5*AS68*(1000/12)*(AS54*12)^4)/(384*AS82*AS83)</f>
        <v>0.81537356321839083</v>
      </c>
      <c r="AT81" s="170">
        <f t="shared" si="402"/>
        <v>0.81537356321839083</v>
      </c>
      <c r="AU81" s="170">
        <f t="shared" si="402"/>
        <v>0.81537356321839083</v>
      </c>
      <c r="AV81" s="170">
        <f t="shared" ref="AV81:CQ81" si="403">(5*AV68*(1000/12)*(AV54*12)^4)/(384*AV82*AV83)</f>
        <v>0.88722109533468563</v>
      </c>
      <c r="AW81" s="170">
        <f t="shared" si="403"/>
        <v>0.88722109533468563</v>
      </c>
      <c r="AX81" s="170">
        <f t="shared" si="403"/>
        <v>0.88722109533468563</v>
      </c>
      <c r="AY81" s="170">
        <f t="shared" si="403"/>
        <v>0.51328634793600802</v>
      </c>
      <c r="AZ81" s="170">
        <f t="shared" si="403"/>
        <v>0.13915965840517239</v>
      </c>
      <c r="BA81" s="170">
        <f t="shared" si="403"/>
        <v>0.88722109533468563</v>
      </c>
      <c r="BB81" s="170">
        <f t="shared" si="403"/>
        <v>0.88722109533468563</v>
      </c>
      <c r="BC81" s="170">
        <f t="shared" si="403"/>
        <v>0.88722109533468563</v>
      </c>
      <c r="BD81" s="170">
        <f t="shared" si="403"/>
        <v>0.88722109533468563</v>
      </c>
      <c r="BE81" s="170">
        <f t="shared" si="403"/>
        <v>0.88722109533468563</v>
      </c>
      <c r="BF81" s="170">
        <f t="shared" si="403"/>
        <v>0.88722109533468563</v>
      </c>
      <c r="BG81" s="170">
        <f t="shared" si="403"/>
        <v>0.5401726213527851</v>
      </c>
      <c r="BH81" s="170">
        <f t="shared" si="403"/>
        <v>0.5401726213527851</v>
      </c>
      <c r="BI81" s="170">
        <f t="shared" si="403"/>
        <v>0.5401726213527851</v>
      </c>
      <c r="BJ81" s="170">
        <f t="shared" si="403"/>
        <v>0.5401726213527851</v>
      </c>
      <c r="BK81" s="170">
        <f t="shared" si="403"/>
        <v>0.99831431279239247</v>
      </c>
      <c r="BL81" s="170">
        <f t="shared" si="403"/>
        <v>0.99831431279239247</v>
      </c>
      <c r="BM81" s="170">
        <f t="shared" si="403"/>
        <v>0.99831431279239247</v>
      </c>
      <c r="BN81" s="170">
        <f t="shared" si="403"/>
        <v>0.99831431279239247</v>
      </c>
      <c r="BO81" s="170">
        <f t="shared" si="403"/>
        <v>0.99831431279239247</v>
      </c>
      <c r="BP81" s="170">
        <f t="shared" si="403"/>
        <v>0.99831431279239247</v>
      </c>
      <c r="BQ81" s="170">
        <f t="shared" si="403"/>
        <v>0.99831431279239247</v>
      </c>
      <c r="BR81" s="170">
        <f t="shared" si="403"/>
        <v>0.99831431279239247</v>
      </c>
      <c r="BS81" s="175">
        <f t="shared" si="403"/>
        <v>0.99831431279239247</v>
      </c>
      <c r="BT81" s="33">
        <f t="shared" si="403"/>
        <v>0.82730224836905875</v>
      </c>
      <c r="BU81" s="170">
        <f t="shared" si="403"/>
        <v>0.82730224836905875</v>
      </c>
      <c r="BV81" s="170">
        <f t="shared" si="403"/>
        <v>0.82730224836905875</v>
      </c>
      <c r="BW81" s="170">
        <f t="shared" si="403"/>
        <v>0.76373922413793094</v>
      </c>
      <c r="BX81" s="170">
        <f t="shared" si="403"/>
        <v>0.76373922413793094</v>
      </c>
      <c r="BY81" s="170">
        <f t="shared" si="403"/>
        <v>0.76373922413793094</v>
      </c>
      <c r="BZ81" s="170">
        <f t="shared" si="403"/>
        <v>0.76373922413793094</v>
      </c>
      <c r="CA81" s="170">
        <f t="shared" si="403"/>
        <v>0.88722109533468563</v>
      </c>
      <c r="CB81" s="170">
        <f t="shared" si="403"/>
        <v>0.88722109533468563</v>
      </c>
      <c r="CC81" s="170">
        <f t="shared" si="403"/>
        <v>0.88722109533468563</v>
      </c>
      <c r="CD81" s="170">
        <f t="shared" si="403"/>
        <v>0.88722109533468563</v>
      </c>
      <c r="CE81" s="170">
        <f t="shared" si="403"/>
        <v>0.88722109533468563</v>
      </c>
      <c r="CF81" s="170">
        <f t="shared" si="403"/>
        <v>0.88722109533468563</v>
      </c>
      <c r="CG81" s="170">
        <f t="shared" si="403"/>
        <v>0.88722109533468563</v>
      </c>
      <c r="CH81" s="170">
        <f t="shared" si="403"/>
        <v>0.88722109533468563</v>
      </c>
      <c r="CI81" s="170">
        <f t="shared" si="403"/>
        <v>0.88722109533468563</v>
      </c>
      <c r="CJ81" s="170">
        <f t="shared" si="403"/>
        <v>0.88722109533468563</v>
      </c>
      <c r="CK81" s="170">
        <f t="shared" si="403"/>
        <v>0.88722109533468563</v>
      </c>
      <c r="CL81" s="170">
        <f t="shared" si="403"/>
        <v>0.88722109533468563</v>
      </c>
      <c r="CM81" s="170">
        <f t="shared" si="403"/>
        <v>0.88722109533468563</v>
      </c>
      <c r="CN81" s="170">
        <f t="shared" si="403"/>
        <v>0.52158811874785194</v>
      </c>
      <c r="CO81" s="170">
        <f t="shared" si="403"/>
        <v>0.52158811874785194</v>
      </c>
      <c r="CP81" s="170">
        <f t="shared" si="403"/>
        <v>0.52158811874785194</v>
      </c>
      <c r="CQ81" s="175">
        <f t="shared" si="403"/>
        <v>0.51900469911215474</v>
      </c>
      <c r="CR81" s="170"/>
      <c r="CS81" s="170"/>
      <c r="CT81" s="170"/>
      <c r="CU81" s="170"/>
      <c r="CV81" s="33">
        <f>(5*CV68*(1000/12)*(CV54*12)^4)/(384*CV82*CV83)</f>
        <v>0.77632558950304265</v>
      </c>
      <c r="CW81" s="170">
        <f>(5*CW68*(1000/12)*(CW54*12)^4)/(384*CW82*CW83)</f>
        <v>0.77632558950304265</v>
      </c>
      <c r="CX81" s="170">
        <f>(5*CX68*(1000/12)*(CX54*12)^4)/(384*CX82*CX83)</f>
        <v>0.77632558950304265</v>
      </c>
      <c r="CY81" s="170">
        <f>(5*CY68*(1000/12)*(CY54*12)^4)/(384*CY82*CY83)</f>
        <v>0.77632558950304265</v>
      </c>
      <c r="CZ81" s="170">
        <f>(5*CZ68*(1000/12)*(CZ54*12)^4)/(384*CZ82*CZ83)</f>
        <v>0.80694810213905899</v>
      </c>
      <c r="DA81" s="170">
        <f t="shared" ref="DA81:DE81" si="404">(5*DA68*(1000/12)*(DA54*12)^4)/(384*DA82*DA83)</f>
        <v>0.80694810213905899</v>
      </c>
      <c r="DB81" s="170">
        <f t="shared" si="404"/>
        <v>0.80694810213905899</v>
      </c>
      <c r="DC81" s="170">
        <f t="shared" si="404"/>
        <v>0.80694810213905899</v>
      </c>
      <c r="DD81" s="170">
        <f t="shared" si="404"/>
        <v>0.69729336336856695</v>
      </c>
      <c r="DE81" s="170">
        <f t="shared" si="404"/>
        <v>0.69729336336856695</v>
      </c>
      <c r="DF81" s="170">
        <f t="shared" ref="DF81" si="405">(5*DF68*(1000/12)*(DF54*12)^4)/(384*DF82*DF83)</f>
        <v>0.69729336336856695</v>
      </c>
      <c r="DG81" s="170">
        <f t="shared" ref="DG81" si="406">(5*DG68*(1000/12)*(DG54*12)^4)/(384*DG82*DG83)</f>
        <v>0.69729336336856695</v>
      </c>
      <c r="DH81" s="170">
        <f t="shared" ref="DH81" si="407">(5*DH68*(1000/12)*(DH54*12)^4)/(384*DH82*DH83)</f>
        <v>0.69729336336856695</v>
      </c>
      <c r="DI81" s="170">
        <f t="shared" ref="DI81" si="408">(5*DI68*(1000/12)*(DI54*12)^4)/(384*DI82*DI83)</f>
        <v>0.69729336336856695</v>
      </c>
      <c r="DJ81" s="170">
        <f t="shared" ref="DJ81" si="409">(5*DJ68*(1000/12)*(DJ54*12)^4)/(384*DJ82*DJ83)</f>
        <v>0.69729336336856695</v>
      </c>
      <c r="DK81" s="170">
        <f t="shared" ref="DK81" si="410">(5*DK68*(1000/12)*(DK54*12)^4)/(384*DK82*DK83)</f>
        <v>0.69729336336856695</v>
      </c>
      <c r="DL81" s="170">
        <f t="shared" ref="DL81" si="411">(5*DL68*(1000/12)*(DL54*12)^4)/(384*DL82*DL83)</f>
        <v>0.69729336336856695</v>
      </c>
      <c r="DM81" s="170">
        <f t="shared" ref="DM81" si="412">(5*DM68*(1000/12)*(DM54*12)^4)/(384*DM82*DM83)</f>
        <v>0.69729336336856695</v>
      </c>
      <c r="DN81" s="170">
        <f t="shared" ref="DN81" si="413">(5*DN68*(1000/12)*(DN54*12)^4)/(384*DN82*DN83)</f>
        <v>0.69729336336856695</v>
      </c>
      <c r="DO81" s="170">
        <f t="shared" ref="DO81" si="414">(5*DO68*(1000/12)*(DO54*12)^4)/(384*DO82*DO83)</f>
        <v>0.69729336336856695</v>
      </c>
      <c r="DP81" s="170">
        <f t="shared" ref="DP81" si="415">(5*DP68*(1000/12)*(DP54*12)^4)/(384*DP82*DP83)</f>
        <v>0.69729336336856695</v>
      </c>
      <c r="DQ81" s="170">
        <f t="shared" ref="DQ81" si="416">(5*DQ68*(1000/12)*(DQ54*12)^4)/(384*DQ82*DQ83)</f>
        <v>0.69729336336856695</v>
      </c>
      <c r="DR81" s="170">
        <f t="shared" ref="DR81" si="417">(5*DR68*(1000/12)*(DR54*12)^4)/(384*DR82*DR83)</f>
        <v>0.69729336336856695</v>
      </c>
      <c r="DS81" s="170">
        <f t="shared" ref="DS81" si="418">(5*DS68*(1000/12)*(DS54*12)^4)/(384*DS82*DS83)</f>
        <v>0.69729336336856695</v>
      </c>
      <c r="DT81" s="170">
        <f t="shared" ref="DT81" si="419">(5*DT68*(1000/12)*(DT54*12)^4)/(384*DT82*DT83)</f>
        <v>0.69729336336856695</v>
      </c>
      <c r="DU81" s="170">
        <f t="shared" ref="DU81" si="420">(5*DU68*(1000/12)*(DU54*12)^4)/(384*DU82*DU83)</f>
        <v>0.69729336336856695</v>
      </c>
      <c r="DV81" s="175">
        <f t="shared" ref="DV81" si="421">(5*DV68*(1000/12)*(DV54*12)^4)/(384*DV82*DV83)</f>
        <v>0.69729336336856695</v>
      </c>
      <c r="EA81" s="181"/>
      <c r="EB81" s="181"/>
      <c r="EC81" s="181"/>
      <c r="ED81" s="181"/>
    </row>
    <row r="82" spans="1:134">
      <c r="A82" s="19" t="s">
        <v>48</v>
      </c>
      <c r="C82" s="51">
        <v>29000000</v>
      </c>
      <c r="D82" s="180">
        <v>29000000</v>
      </c>
      <c r="E82" s="180">
        <v>29000000</v>
      </c>
      <c r="F82" s="180">
        <v>29000000</v>
      </c>
      <c r="G82" s="180">
        <v>29000000</v>
      </c>
      <c r="H82" s="180">
        <v>29000000</v>
      </c>
      <c r="I82" s="180">
        <v>29000000</v>
      </c>
      <c r="J82" s="180">
        <v>29000000</v>
      </c>
      <c r="K82" s="180">
        <v>29000000</v>
      </c>
      <c r="L82" s="180">
        <v>29000000</v>
      </c>
      <c r="M82" s="180">
        <v>29000000</v>
      </c>
      <c r="N82" s="180">
        <v>29000000</v>
      </c>
      <c r="O82" s="185">
        <v>29000000</v>
      </c>
      <c r="P82" s="51">
        <v>29000000</v>
      </c>
      <c r="Q82" s="180">
        <v>29000000</v>
      </c>
      <c r="R82" s="180">
        <v>29000000</v>
      </c>
      <c r="S82" s="180">
        <v>29000000</v>
      </c>
      <c r="T82" s="180">
        <v>29000000</v>
      </c>
      <c r="U82" s="180">
        <v>29000000</v>
      </c>
      <c r="V82" s="180">
        <v>29000000</v>
      </c>
      <c r="W82" s="180">
        <v>29000000</v>
      </c>
      <c r="X82" s="180">
        <v>29000000</v>
      </c>
      <c r="Y82" s="180">
        <v>29000000</v>
      </c>
      <c r="Z82" s="180">
        <v>29000000</v>
      </c>
      <c r="AA82" s="180">
        <v>29000000</v>
      </c>
      <c r="AB82" s="180">
        <v>29000000</v>
      </c>
      <c r="AC82" s="180">
        <v>29000000</v>
      </c>
      <c r="AD82" s="180">
        <v>29000000</v>
      </c>
      <c r="AE82" s="180">
        <v>29000000</v>
      </c>
      <c r="AF82" s="180">
        <v>29000000</v>
      </c>
      <c r="AG82" s="180">
        <v>29000000</v>
      </c>
      <c r="AH82" s="180">
        <v>29000000</v>
      </c>
      <c r="AI82" s="180">
        <v>29000000</v>
      </c>
      <c r="AJ82" s="180">
        <v>29000000</v>
      </c>
      <c r="AK82" s="180">
        <v>29000000</v>
      </c>
      <c r="AL82" s="180">
        <v>29000000</v>
      </c>
      <c r="AM82" s="180">
        <v>29000000</v>
      </c>
      <c r="AN82" s="185">
        <v>29000000</v>
      </c>
      <c r="AO82" s="51">
        <v>29000000</v>
      </c>
      <c r="AP82" s="180">
        <v>29000000</v>
      </c>
      <c r="AQ82" s="180">
        <v>29000000</v>
      </c>
      <c r="AR82" s="180">
        <v>29000000</v>
      </c>
      <c r="AS82" s="180">
        <v>29000000</v>
      </c>
      <c r="AT82" s="180">
        <v>29000000</v>
      </c>
      <c r="AU82" s="180">
        <v>29000000</v>
      </c>
      <c r="AV82" s="180">
        <v>29000000</v>
      </c>
      <c r="AW82" s="180">
        <v>29000000</v>
      </c>
      <c r="AX82" s="180">
        <v>29000000</v>
      </c>
      <c r="AY82" s="180">
        <v>29000000</v>
      </c>
      <c r="AZ82" s="180">
        <v>29000000</v>
      </c>
      <c r="BA82" s="180">
        <v>29000000</v>
      </c>
      <c r="BB82" s="180">
        <v>29000000</v>
      </c>
      <c r="BC82" s="180">
        <v>29000000</v>
      </c>
      <c r="BD82" s="180">
        <v>29000000</v>
      </c>
      <c r="BE82" s="180">
        <v>29000000</v>
      </c>
      <c r="BF82" s="180">
        <v>29000000</v>
      </c>
      <c r="BG82" s="180">
        <v>29000000</v>
      </c>
      <c r="BH82" s="180">
        <v>29000000</v>
      </c>
      <c r="BI82" s="180">
        <v>29000000</v>
      </c>
      <c r="BJ82" s="180">
        <v>29000000</v>
      </c>
      <c r="BK82" s="180">
        <v>29000000</v>
      </c>
      <c r="BL82" s="180">
        <v>29000000</v>
      </c>
      <c r="BM82" s="180">
        <v>29000000</v>
      </c>
      <c r="BN82" s="180">
        <v>29000000</v>
      </c>
      <c r="BO82" s="180">
        <v>29000000</v>
      </c>
      <c r="BP82" s="180">
        <v>29000000</v>
      </c>
      <c r="BQ82" s="180">
        <v>29000000</v>
      </c>
      <c r="BR82" s="180">
        <v>29000000</v>
      </c>
      <c r="BS82" s="185">
        <v>29000000</v>
      </c>
      <c r="BT82" s="51">
        <v>29000000</v>
      </c>
      <c r="BU82" s="180">
        <v>29000000</v>
      </c>
      <c r="BV82" s="180">
        <v>29000000</v>
      </c>
      <c r="BW82" s="180">
        <v>29000000</v>
      </c>
      <c r="BX82" s="180">
        <v>29000000</v>
      </c>
      <c r="BY82" s="180">
        <v>29000000</v>
      </c>
      <c r="BZ82" s="180">
        <v>29000000</v>
      </c>
      <c r="CA82" s="180">
        <v>29000000</v>
      </c>
      <c r="CB82" s="180">
        <v>29000000</v>
      </c>
      <c r="CC82" s="180">
        <v>29000000</v>
      </c>
      <c r="CD82" s="180">
        <v>29000000</v>
      </c>
      <c r="CE82" s="180">
        <v>29000000</v>
      </c>
      <c r="CF82" s="180">
        <v>29000000</v>
      </c>
      <c r="CG82" s="180">
        <v>29000000</v>
      </c>
      <c r="CH82" s="180">
        <v>29000000</v>
      </c>
      <c r="CI82" s="180">
        <v>29000000</v>
      </c>
      <c r="CJ82" s="180">
        <v>29000000</v>
      </c>
      <c r="CK82" s="180">
        <v>29000000</v>
      </c>
      <c r="CL82" s="180">
        <v>29000000</v>
      </c>
      <c r="CM82" s="180">
        <v>29000000</v>
      </c>
      <c r="CN82" s="180">
        <v>29000000</v>
      </c>
      <c r="CO82" s="180">
        <v>29000000</v>
      </c>
      <c r="CP82" s="180">
        <v>29000000</v>
      </c>
      <c r="CQ82" s="185">
        <v>29000000</v>
      </c>
      <c r="CR82" s="180"/>
      <c r="CS82" s="180"/>
      <c r="CT82" s="180"/>
      <c r="CU82" s="180"/>
      <c r="CV82" s="51">
        <v>29000000</v>
      </c>
      <c r="CW82" s="180">
        <v>29000000</v>
      </c>
      <c r="CX82" s="180">
        <v>29000000</v>
      </c>
      <c r="CY82" s="180">
        <v>29000000</v>
      </c>
      <c r="CZ82" s="180">
        <v>29000000</v>
      </c>
      <c r="DA82" s="180">
        <v>29000000</v>
      </c>
      <c r="DB82" s="180">
        <v>29000000</v>
      </c>
      <c r="DC82" s="180">
        <v>29000000</v>
      </c>
      <c r="DD82" s="180">
        <v>29000000</v>
      </c>
      <c r="DE82" s="180">
        <v>29000000</v>
      </c>
      <c r="DF82" s="180">
        <v>29000000</v>
      </c>
      <c r="DG82" s="180">
        <v>29000000</v>
      </c>
      <c r="DH82" s="180">
        <v>29000000</v>
      </c>
      <c r="DI82" s="180">
        <v>29000000</v>
      </c>
      <c r="DJ82" s="180">
        <v>29000000</v>
      </c>
      <c r="DK82" s="180">
        <v>29000000</v>
      </c>
      <c r="DL82" s="180">
        <v>29000000</v>
      </c>
      <c r="DM82" s="180">
        <v>29000000</v>
      </c>
      <c r="DN82" s="180">
        <v>29000000</v>
      </c>
      <c r="DO82" s="180">
        <v>29000000</v>
      </c>
      <c r="DP82" s="180">
        <v>29000000</v>
      </c>
      <c r="DQ82" s="180">
        <v>29000000</v>
      </c>
      <c r="DR82" s="180">
        <v>29000000</v>
      </c>
      <c r="DS82" s="180">
        <v>29000000</v>
      </c>
      <c r="DT82" s="180">
        <v>29000000</v>
      </c>
      <c r="DU82" s="180">
        <v>29000000</v>
      </c>
      <c r="DV82" s="185">
        <v>29000000</v>
      </c>
      <c r="EA82" s="181"/>
      <c r="EB82" s="181"/>
      <c r="EC82" s="181"/>
      <c r="ED82" s="181"/>
    </row>
    <row r="83" spans="1:134">
      <c r="A83" s="4" t="s">
        <v>49</v>
      </c>
      <c r="C83" s="33">
        <v>518</v>
      </c>
      <c r="D83" s="170">
        <v>518</v>
      </c>
      <c r="E83" s="170">
        <v>518</v>
      </c>
      <c r="F83" s="170">
        <v>340</v>
      </c>
      <c r="G83" s="170">
        <v>340</v>
      </c>
      <c r="H83" s="170">
        <v>156</v>
      </c>
      <c r="I83" s="170">
        <v>156</v>
      </c>
      <c r="J83" s="170">
        <v>612</v>
      </c>
      <c r="K83" s="170">
        <v>612</v>
      </c>
      <c r="L83" s="170">
        <v>612</v>
      </c>
      <c r="M83" s="170">
        <v>612</v>
      </c>
      <c r="N83" s="170">
        <v>612</v>
      </c>
      <c r="O83" s="175">
        <v>612</v>
      </c>
      <c r="P83" s="33">
        <v>659</v>
      </c>
      <c r="Q83" s="170">
        <v>659</v>
      </c>
      <c r="R83" s="170">
        <v>448</v>
      </c>
      <c r="S83" s="170">
        <v>448</v>
      </c>
      <c r="T83" s="170">
        <v>448</v>
      </c>
      <c r="U83" s="170">
        <v>448</v>
      </c>
      <c r="V83" s="170">
        <v>448</v>
      </c>
      <c r="W83" s="170">
        <v>795</v>
      </c>
      <c r="X83" s="170">
        <v>199</v>
      </c>
      <c r="Y83" s="170">
        <v>156</v>
      </c>
      <c r="Z83" s="170">
        <v>795</v>
      </c>
      <c r="AA83" s="170">
        <v>795</v>
      </c>
      <c r="AB83" s="170">
        <v>795</v>
      </c>
      <c r="AC83" s="170">
        <v>795</v>
      </c>
      <c r="AD83" s="170">
        <v>795</v>
      </c>
      <c r="AE83" s="170">
        <v>795</v>
      </c>
      <c r="AF83" s="170">
        <v>1830</v>
      </c>
      <c r="AG83" s="170">
        <v>1830</v>
      </c>
      <c r="AH83" s="170">
        <v>1830</v>
      </c>
      <c r="AI83" s="170">
        <v>1830</v>
      </c>
      <c r="AJ83" s="170">
        <v>1830</v>
      </c>
      <c r="AK83" s="170">
        <v>1830</v>
      </c>
      <c r="AL83" s="170">
        <v>1830</v>
      </c>
      <c r="AM83" s="170">
        <v>1830</v>
      </c>
      <c r="AN83" s="175">
        <v>1830</v>
      </c>
      <c r="AO83" s="33">
        <v>518</v>
      </c>
      <c r="AP83" s="170">
        <v>518</v>
      </c>
      <c r="AQ83" s="170">
        <v>518</v>
      </c>
      <c r="AR83" s="170">
        <v>1350</v>
      </c>
      <c r="AS83" s="170">
        <v>1350</v>
      </c>
      <c r="AT83" s="170">
        <v>1350</v>
      </c>
      <c r="AU83" s="170">
        <v>1350</v>
      </c>
      <c r="AV83" s="170">
        <v>612</v>
      </c>
      <c r="AW83" s="170">
        <v>612</v>
      </c>
      <c r="AX83" s="170">
        <v>612</v>
      </c>
      <c r="AY83" s="170">
        <v>156</v>
      </c>
      <c r="AZ83" s="170">
        <v>156</v>
      </c>
      <c r="BA83" s="170">
        <v>612</v>
      </c>
      <c r="BB83" s="170">
        <v>612</v>
      </c>
      <c r="BC83" s="170">
        <v>612</v>
      </c>
      <c r="BD83" s="170">
        <v>612</v>
      </c>
      <c r="BE83" s="170">
        <v>612</v>
      </c>
      <c r="BF83" s="170">
        <v>612</v>
      </c>
      <c r="BG83" s="170">
        <v>156</v>
      </c>
      <c r="BH83" s="170">
        <v>156</v>
      </c>
      <c r="BI83" s="170">
        <v>156</v>
      </c>
      <c r="BJ83" s="170">
        <v>156</v>
      </c>
      <c r="BK83" s="170">
        <v>2100</v>
      </c>
      <c r="BL83" s="170">
        <v>2100</v>
      </c>
      <c r="BM83" s="170">
        <v>2100</v>
      </c>
      <c r="BN83" s="170">
        <v>2100</v>
      </c>
      <c r="BO83" s="170">
        <v>2100</v>
      </c>
      <c r="BP83" s="170">
        <v>2100</v>
      </c>
      <c r="BQ83" s="170">
        <v>2100</v>
      </c>
      <c r="BR83" s="170">
        <v>2100</v>
      </c>
      <c r="BS83" s="175">
        <v>2100</v>
      </c>
      <c r="BT83" s="33">
        <v>518</v>
      </c>
      <c r="BU83" s="170">
        <v>518</v>
      </c>
      <c r="BV83" s="170">
        <v>518</v>
      </c>
      <c r="BW83" s="170">
        <v>340</v>
      </c>
      <c r="BX83" s="170">
        <v>340</v>
      </c>
      <c r="BY83" s="170">
        <v>340</v>
      </c>
      <c r="BZ83" s="170">
        <v>340</v>
      </c>
      <c r="CA83" s="170">
        <v>612</v>
      </c>
      <c r="CB83" s="170">
        <v>612</v>
      </c>
      <c r="CC83" s="170">
        <v>612</v>
      </c>
      <c r="CD83" s="170">
        <v>612</v>
      </c>
      <c r="CE83" s="170">
        <v>612</v>
      </c>
      <c r="CF83" s="170">
        <v>612</v>
      </c>
      <c r="CG83" s="170">
        <v>612</v>
      </c>
      <c r="CH83" s="170">
        <v>612</v>
      </c>
      <c r="CI83" s="170">
        <v>612</v>
      </c>
      <c r="CJ83" s="170">
        <v>612</v>
      </c>
      <c r="CK83" s="170">
        <v>612</v>
      </c>
      <c r="CL83" s="170">
        <v>612</v>
      </c>
      <c r="CM83" s="170">
        <v>612</v>
      </c>
      <c r="CN83" s="170">
        <v>301</v>
      </c>
      <c r="CO83" s="170">
        <v>301</v>
      </c>
      <c r="CP83" s="170">
        <v>301</v>
      </c>
      <c r="CQ83" s="175">
        <v>301</v>
      </c>
      <c r="CR83" s="170"/>
      <c r="CS83" s="170"/>
      <c r="CT83" s="170"/>
      <c r="CU83" s="170"/>
      <c r="CV83" s="33">
        <v>510</v>
      </c>
      <c r="CW83" s="170">
        <v>510</v>
      </c>
      <c r="CX83" s="170">
        <v>510</v>
      </c>
      <c r="CY83" s="170">
        <v>510</v>
      </c>
      <c r="CZ83" s="170">
        <v>4280</v>
      </c>
      <c r="DA83" s="170">
        <v>4280</v>
      </c>
      <c r="DB83" s="170">
        <v>4280</v>
      </c>
      <c r="DC83" s="170">
        <v>4280</v>
      </c>
      <c r="DD83" s="170">
        <v>199</v>
      </c>
      <c r="DE83" s="170">
        <v>199</v>
      </c>
      <c r="DF83" s="170">
        <v>199</v>
      </c>
      <c r="DG83" s="170">
        <v>199</v>
      </c>
      <c r="DH83" s="170">
        <v>199</v>
      </c>
      <c r="DI83" s="170">
        <v>199</v>
      </c>
      <c r="DJ83" s="170">
        <v>199</v>
      </c>
      <c r="DK83" s="170">
        <v>199</v>
      </c>
      <c r="DL83" s="170">
        <v>199</v>
      </c>
      <c r="DM83" s="170">
        <v>199</v>
      </c>
      <c r="DN83" s="170">
        <v>199</v>
      </c>
      <c r="DO83" s="170">
        <v>199</v>
      </c>
      <c r="DP83" s="170">
        <v>199</v>
      </c>
      <c r="DQ83" s="170">
        <v>199</v>
      </c>
      <c r="DR83" s="170">
        <v>199</v>
      </c>
      <c r="DS83" s="170">
        <v>199</v>
      </c>
      <c r="DT83" s="170">
        <v>199</v>
      </c>
      <c r="DU83" s="170">
        <v>199</v>
      </c>
      <c r="DV83" s="175">
        <v>199</v>
      </c>
      <c r="EA83" s="181"/>
      <c r="EB83" s="181"/>
      <c r="EC83" s="181"/>
      <c r="ED83" s="181"/>
    </row>
    <row r="84" spans="1:134">
      <c r="A84" s="19" t="s">
        <v>513</v>
      </c>
      <c r="C84" s="33" t="s">
        <v>102</v>
      </c>
      <c r="D84" s="170" t="s">
        <v>102</v>
      </c>
      <c r="E84" s="170" t="s">
        <v>102</v>
      </c>
      <c r="F84" s="170" t="s">
        <v>102</v>
      </c>
      <c r="G84" s="170" t="s">
        <v>102</v>
      </c>
      <c r="H84" s="170" t="s">
        <v>102</v>
      </c>
      <c r="I84" s="170" t="s">
        <v>102</v>
      </c>
      <c r="J84" s="170" t="s">
        <v>102</v>
      </c>
      <c r="K84" s="170" t="s">
        <v>102</v>
      </c>
      <c r="L84" s="170" t="s">
        <v>102</v>
      </c>
      <c r="M84" s="170" t="s">
        <v>102</v>
      </c>
      <c r="N84" s="170" t="s">
        <v>102</v>
      </c>
      <c r="O84" s="175" t="s">
        <v>102</v>
      </c>
      <c r="P84" s="33" t="s">
        <v>102</v>
      </c>
      <c r="Q84" s="170" t="s">
        <v>102</v>
      </c>
      <c r="R84" s="170" t="s">
        <v>102</v>
      </c>
      <c r="S84" s="170" t="s">
        <v>102</v>
      </c>
      <c r="T84" s="170" t="s">
        <v>102</v>
      </c>
      <c r="U84" s="170" t="s">
        <v>102</v>
      </c>
      <c r="V84" s="170" t="s">
        <v>102</v>
      </c>
      <c r="W84" s="170" t="s">
        <v>102</v>
      </c>
      <c r="X84" s="170" t="s">
        <v>102</v>
      </c>
      <c r="Y84" s="170" t="s">
        <v>102</v>
      </c>
      <c r="Z84" s="170" t="s">
        <v>102</v>
      </c>
      <c r="AA84" s="170" t="s">
        <v>102</v>
      </c>
      <c r="AB84" s="170" t="s">
        <v>102</v>
      </c>
      <c r="AC84" s="170" t="s">
        <v>102</v>
      </c>
      <c r="AD84" s="170" t="s">
        <v>102</v>
      </c>
      <c r="AE84" s="170" t="s">
        <v>102</v>
      </c>
      <c r="AF84" s="170" t="s">
        <v>102</v>
      </c>
      <c r="AG84" s="170" t="s">
        <v>102</v>
      </c>
      <c r="AH84" s="170" t="s">
        <v>102</v>
      </c>
      <c r="AI84" s="170" t="s">
        <v>102</v>
      </c>
      <c r="AJ84" s="170" t="s">
        <v>102</v>
      </c>
      <c r="AK84" s="170" t="s">
        <v>102</v>
      </c>
      <c r="AL84" s="170" t="s">
        <v>102</v>
      </c>
      <c r="AM84" s="170" t="s">
        <v>102</v>
      </c>
      <c r="AN84" s="175" t="s">
        <v>102</v>
      </c>
      <c r="AO84" s="33" t="s">
        <v>102</v>
      </c>
      <c r="AP84" s="170" t="s">
        <v>102</v>
      </c>
      <c r="AQ84" s="170" t="s">
        <v>102</v>
      </c>
      <c r="AR84" s="170" t="s">
        <v>102</v>
      </c>
      <c r="AS84" s="170" t="s">
        <v>102</v>
      </c>
      <c r="AT84" s="170" t="s">
        <v>102</v>
      </c>
      <c r="AU84" s="170" t="s">
        <v>102</v>
      </c>
      <c r="AV84" s="170" t="s">
        <v>102</v>
      </c>
      <c r="AW84" s="170" t="s">
        <v>102</v>
      </c>
      <c r="AX84" s="170" t="s">
        <v>102</v>
      </c>
      <c r="AY84" s="170" t="s">
        <v>102</v>
      </c>
      <c r="AZ84" s="170" t="s">
        <v>102</v>
      </c>
      <c r="BA84" s="170" t="s">
        <v>102</v>
      </c>
      <c r="BB84" s="170" t="s">
        <v>102</v>
      </c>
      <c r="BC84" s="170" t="s">
        <v>102</v>
      </c>
      <c r="BD84" s="170" t="s">
        <v>102</v>
      </c>
      <c r="BE84" s="170" t="s">
        <v>102</v>
      </c>
      <c r="BF84" s="170" t="s">
        <v>102</v>
      </c>
      <c r="BG84" s="170" t="s">
        <v>102</v>
      </c>
      <c r="BH84" s="170" t="s">
        <v>102</v>
      </c>
      <c r="BI84" s="170" t="s">
        <v>102</v>
      </c>
      <c r="BJ84" s="170" t="s">
        <v>102</v>
      </c>
      <c r="BK84" s="170" t="s">
        <v>102</v>
      </c>
      <c r="BL84" s="170" t="s">
        <v>102</v>
      </c>
      <c r="BM84" s="170" t="s">
        <v>102</v>
      </c>
      <c r="BN84" s="170" t="s">
        <v>102</v>
      </c>
      <c r="BO84" s="170" t="s">
        <v>102</v>
      </c>
      <c r="BP84" s="170" t="s">
        <v>102</v>
      </c>
      <c r="BQ84" s="170" t="s">
        <v>102</v>
      </c>
      <c r="BR84" s="170" t="s">
        <v>102</v>
      </c>
      <c r="BS84" s="175" t="s">
        <v>102</v>
      </c>
      <c r="BT84" s="33" t="s">
        <v>102</v>
      </c>
      <c r="BU84" s="170" t="s">
        <v>102</v>
      </c>
      <c r="BV84" s="170" t="s">
        <v>102</v>
      </c>
      <c r="BW84" s="170" t="s">
        <v>102</v>
      </c>
      <c r="BX84" s="170" t="s">
        <v>102</v>
      </c>
      <c r="BY84" s="170" t="s">
        <v>102</v>
      </c>
      <c r="BZ84" s="170" t="s">
        <v>102</v>
      </c>
      <c r="CA84" s="170" t="s">
        <v>102</v>
      </c>
      <c r="CB84" s="170" t="s">
        <v>102</v>
      </c>
      <c r="CC84" s="170" t="s">
        <v>102</v>
      </c>
      <c r="CD84" s="170" t="s">
        <v>102</v>
      </c>
      <c r="CE84" s="170" t="s">
        <v>102</v>
      </c>
      <c r="CF84" s="170" t="s">
        <v>102</v>
      </c>
      <c r="CG84" s="170" t="s">
        <v>102</v>
      </c>
      <c r="CH84" s="170" t="s">
        <v>102</v>
      </c>
      <c r="CI84" s="170" t="s">
        <v>102</v>
      </c>
      <c r="CJ84" s="170" t="s">
        <v>102</v>
      </c>
      <c r="CK84" s="170" t="s">
        <v>102</v>
      </c>
      <c r="CL84" s="170" t="s">
        <v>102</v>
      </c>
      <c r="CM84" s="170" t="s">
        <v>102</v>
      </c>
      <c r="CN84" s="170" t="s">
        <v>102</v>
      </c>
      <c r="CO84" s="170" t="s">
        <v>102</v>
      </c>
      <c r="CP84" s="170" t="s">
        <v>102</v>
      </c>
      <c r="CQ84" s="175" t="s">
        <v>102</v>
      </c>
      <c r="CR84" s="170"/>
      <c r="CS84" s="170"/>
      <c r="CT84" s="170"/>
      <c r="CU84" s="170"/>
      <c r="CV84" s="33" t="s">
        <v>102</v>
      </c>
      <c r="CW84" s="170" t="s">
        <v>102</v>
      </c>
      <c r="CX84" s="170" t="s">
        <v>102</v>
      </c>
      <c r="CY84" s="170" t="s">
        <v>102</v>
      </c>
      <c r="CZ84" s="170" t="s">
        <v>102</v>
      </c>
      <c r="DA84" s="170" t="s">
        <v>102</v>
      </c>
      <c r="DB84" s="170" t="s">
        <v>102</v>
      </c>
      <c r="DC84" s="170" t="s">
        <v>102</v>
      </c>
      <c r="DD84" s="170" t="s">
        <v>102</v>
      </c>
      <c r="DE84" s="170" t="s">
        <v>102</v>
      </c>
      <c r="DF84" s="170" t="s">
        <v>102</v>
      </c>
      <c r="DG84" s="170" t="s">
        <v>102</v>
      </c>
      <c r="DH84" s="170" t="s">
        <v>102</v>
      </c>
      <c r="DI84" s="170" t="s">
        <v>102</v>
      </c>
      <c r="DJ84" s="170" t="s">
        <v>102</v>
      </c>
      <c r="DK84" s="170" t="s">
        <v>102</v>
      </c>
      <c r="DL84" s="170" t="s">
        <v>102</v>
      </c>
      <c r="DM84" s="170" t="s">
        <v>102</v>
      </c>
      <c r="DN84" s="170" t="s">
        <v>102</v>
      </c>
      <c r="DO84" s="170" t="s">
        <v>102</v>
      </c>
      <c r="DP84" s="170" t="s">
        <v>102</v>
      </c>
      <c r="DQ84" s="170" t="s">
        <v>102</v>
      </c>
      <c r="DR84" s="170" t="s">
        <v>102</v>
      </c>
      <c r="DS84" s="170" t="s">
        <v>102</v>
      </c>
      <c r="DT84" s="170" t="s">
        <v>102</v>
      </c>
      <c r="DU84" s="170" t="s">
        <v>102</v>
      </c>
      <c r="DV84" s="175" t="s">
        <v>102</v>
      </c>
      <c r="EA84" s="181"/>
      <c r="EB84" s="181"/>
      <c r="EC84" s="181"/>
      <c r="ED84" s="181"/>
    </row>
    <row r="85" spans="1:134">
      <c r="A85" s="19" t="s">
        <v>72</v>
      </c>
      <c r="C85" s="33">
        <f t="shared" ref="C85:D85" si="422">C81/C80*C83</f>
        <v>514.25107758620686</v>
      </c>
      <c r="D85" s="170">
        <f t="shared" si="422"/>
        <v>514.25107758620686</v>
      </c>
      <c r="E85" s="170">
        <f t="shared" ref="E85:F85" si="423">E81/E80*E83</f>
        <v>514.25107758620686</v>
      </c>
      <c r="F85" s="170">
        <f t="shared" si="423"/>
        <v>311.60560344827582</v>
      </c>
      <c r="G85" s="170">
        <f t="shared" ref="G85:H85" si="424">G81/G80*G83</f>
        <v>311.60560344827582</v>
      </c>
      <c r="H85" s="170">
        <f t="shared" si="424"/>
        <v>145.58667323275864</v>
      </c>
      <c r="I85" s="170">
        <f t="shared" ref="I85:J85" si="425">I81/I80*I83</f>
        <v>48.242014913793099</v>
      </c>
      <c r="J85" s="170">
        <f t="shared" si="425"/>
        <v>542.97931034482758</v>
      </c>
      <c r="K85" s="170">
        <f t="shared" ref="K85:R85" si="426">K81/K80*K83</f>
        <v>542.97931034482758</v>
      </c>
      <c r="L85" s="170">
        <f t="shared" si="426"/>
        <v>542.97931034482758</v>
      </c>
      <c r="M85" s="170">
        <f t="shared" si="426"/>
        <v>542.97931034482758</v>
      </c>
      <c r="N85" s="170">
        <f t="shared" si="426"/>
        <v>542.97931034482758</v>
      </c>
      <c r="O85" s="175">
        <f t="shared" si="426"/>
        <v>542.97931034482758</v>
      </c>
      <c r="P85" s="33">
        <f t="shared" si="426"/>
        <v>646.92349137931035</v>
      </c>
      <c r="Q85" s="170">
        <f t="shared" si="426"/>
        <v>646.92349137931035</v>
      </c>
      <c r="R85" s="170">
        <f t="shared" si="426"/>
        <v>440.78663793103442</v>
      </c>
      <c r="S85" s="170">
        <f t="shared" ref="S85:Y85" si="427">S81/S80*S83</f>
        <v>440.78663793103442</v>
      </c>
      <c r="T85" s="170">
        <f t="shared" si="427"/>
        <v>440.78663793103442</v>
      </c>
      <c r="U85" s="170">
        <f t="shared" si="427"/>
        <v>440.78663793103442</v>
      </c>
      <c r="V85" s="170">
        <f t="shared" si="427"/>
        <v>440.78663793103442</v>
      </c>
      <c r="W85" s="170">
        <f t="shared" si="427"/>
        <v>790.33655172413773</v>
      </c>
      <c r="X85" s="170">
        <f t="shared" si="427"/>
        <v>182.47476452586207</v>
      </c>
      <c r="Y85" s="170">
        <f t="shared" si="427"/>
        <v>68.445935689655158</v>
      </c>
      <c r="Z85" s="170">
        <f t="shared" ref="Z85:AE85" si="428">Z81/Z80*Z83</f>
        <v>790.33655172413773</v>
      </c>
      <c r="AA85" s="170">
        <f t="shared" si="428"/>
        <v>790.33655172413773</v>
      </c>
      <c r="AB85" s="170">
        <f t="shared" si="428"/>
        <v>790.33655172413773</v>
      </c>
      <c r="AC85" s="170">
        <f t="shared" si="428"/>
        <v>790.33655172413773</v>
      </c>
      <c r="AD85" s="170">
        <f t="shared" si="428"/>
        <v>790.33655172413773</v>
      </c>
      <c r="AE85" s="170">
        <f t="shared" si="428"/>
        <v>790.33655172413773</v>
      </c>
      <c r="AF85" s="170">
        <f>AF81/AF80*AF83</f>
        <v>1685.0116367707276</v>
      </c>
      <c r="AG85" s="170">
        <f t="shared" ref="AG85:AN85" si="429">AG81/AG80*AG83</f>
        <v>1685.0116367707276</v>
      </c>
      <c r="AH85" s="170">
        <f t="shared" si="429"/>
        <v>1685.0116367707276</v>
      </c>
      <c r="AI85" s="170">
        <f t="shared" si="429"/>
        <v>1685.0116367707276</v>
      </c>
      <c r="AJ85" s="170">
        <f t="shared" si="429"/>
        <v>1685.0116367707276</v>
      </c>
      <c r="AK85" s="170">
        <f t="shared" si="429"/>
        <v>1685.0116367707276</v>
      </c>
      <c r="AL85" s="170">
        <f t="shared" si="429"/>
        <v>1685.0116367707276</v>
      </c>
      <c r="AM85" s="170">
        <f t="shared" si="429"/>
        <v>1685.0116367707276</v>
      </c>
      <c r="AN85" s="175">
        <f t="shared" si="429"/>
        <v>1685.0116367707276</v>
      </c>
      <c r="AO85" s="33">
        <f t="shared" ref="AO85:AR85" si="430">AO81/AO80*AO83</f>
        <v>514.25107758620686</v>
      </c>
      <c r="AP85" s="170">
        <f t="shared" si="430"/>
        <v>514.25107758620686</v>
      </c>
      <c r="AQ85" s="170">
        <f t="shared" si="430"/>
        <v>514.25107758620686</v>
      </c>
      <c r="AR85" s="170">
        <f t="shared" si="430"/>
        <v>1320.905172413793</v>
      </c>
      <c r="AS85" s="170">
        <f t="shared" ref="AS85:AU85" si="431">AS81/AS80*AS83</f>
        <v>1320.905172413793</v>
      </c>
      <c r="AT85" s="170">
        <f t="shared" si="431"/>
        <v>1320.905172413793</v>
      </c>
      <c r="AU85" s="170">
        <f t="shared" si="431"/>
        <v>1320.905172413793</v>
      </c>
      <c r="AV85" s="170">
        <f t="shared" ref="AV85" si="432">AV81/AV80*AV83</f>
        <v>542.97931034482758</v>
      </c>
      <c r="AW85" s="170">
        <f t="shared" ref="AW85:BF85" si="433">AW81/AW80*AW83</f>
        <v>542.97931034482758</v>
      </c>
      <c r="AX85" s="170">
        <f t="shared" si="433"/>
        <v>542.97931034482758</v>
      </c>
      <c r="AY85" s="170">
        <f t="shared" si="433"/>
        <v>145.58667323275864</v>
      </c>
      <c r="AZ85" s="170">
        <f t="shared" si="433"/>
        <v>48.242014913793099</v>
      </c>
      <c r="BA85" s="170">
        <f t="shared" si="433"/>
        <v>542.97931034482758</v>
      </c>
      <c r="BB85" s="170">
        <f t="shared" si="433"/>
        <v>542.97931034482758</v>
      </c>
      <c r="BC85" s="170">
        <f t="shared" si="433"/>
        <v>542.97931034482758</v>
      </c>
      <c r="BD85" s="170">
        <f t="shared" si="433"/>
        <v>542.97931034482758</v>
      </c>
      <c r="BE85" s="170">
        <f t="shared" si="433"/>
        <v>542.97931034482758</v>
      </c>
      <c r="BF85" s="170">
        <f t="shared" si="433"/>
        <v>542.97931034482758</v>
      </c>
      <c r="BG85" s="170">
        <f t="shared" ref="BG85:BH85" si="434">BG81/BG80*BG83</f>
        <v>148.70634517241379</v>
      </c>
      <c r="BH85" s="170">
        <f t="shared" si="434"/>
        <v>148.70634517241379</v>
      </c>
      <c r="BI85" s="170">
        <f t="shared" ref="BI85:BJ85" si="435">BI81/BI80*BI83</f>
        <v>148.70634517241379</v>
      </c>
      <c r="BJ85" s="170">
        <f t="shared" si="435"/>
        <v>148.70634517241379</v>
      </c>
      <c r="BK85" s="170">
        <f t="shared" ref="BK85:CG85" si="436">BK81/BK80*BK83</f>
        <v>1887.0027514527671</v>
      </c>
      <c r="BL85" s="170">
        <f t="shared" si="436"/>
        <v>1887.0027514527671</v>
      </c>
      <c r="BM85" s="170">
        <f t="shared" si="436"/>
        <v>1887.0027514527671</v>
      </c>
      <c r="BN85" s="170">
        <f t="shared" si="436"/>
        <v>1887.0027514527671</v>
      </c>
      <c r="BO85" s="170">
        <f t="shared" si="436"/>
        <v>1887.0027514527671</v>
      </c>
      <c r="BP85" s="170">
        <f t="shared" si="436"/>
        <v>1887.0027514527671</v>
      </c>
      <c r="BQ85" s="170">
        <f t="shared" si="436"/>
        <v>1887.0027514527671</v>
      </c>
      <c r="BR85" s="170">
        <f t="shared" si="436"/>
        <v>1887.0027514527671</v>
      </c>
      <c r="BS85" s="175">
        <f t="shared" si="436"/>
        <v>1887.0027514527671</v>
      </c>
      <c r="BT85" s="33">
        <f t="shared" si="436"/>
        <v>514.25107758620686</v>
      </c>
      <c r="BU85" s="170">
        <f t="shared" si="436"/>
        <v>514.25107758620686</v>
      </c>
      <c r="BV85" s="170">
        <f t="shared" si="436"/>
        <v>514.25107758620686</v>
      </c>
      <c r="BW85" s="170">
        <f t="shared" si="436"/>
        <v>311.60560344827582</v>
      </c>
      <c r="BX85" s="170">
        <f t="shared" si="436"/>
        <v>311.60560344827582</v>
      </c>
      <c r="BY85" s="170">
        <f t="shared" si="436"/>
        <v>311.60560344827582</v>
      </c>
      <c r="BZ85" s="170">
        <f t="shared" si="436"/>
        <v>311.60560344827582</v>
      </c>
      <c r="CA85" s="170">
        <f t="shared" si="436"/>
        <v>542.97931034482758</v>
      </c>
      <c r="CB85" s="170">
        <f t="shared" si="436"/>
        <v>542.97931034482758</v>
      </c>
      <c r="CC85" s="170">
        <f t="shared" si="436"/>
        <v>542.97931034482758</v>
      </c>
      <c r="CD85" s="170">
        <f t="shared" si="436"/>
        <v>542.97931034482758</v>
      </c>
      <c r="CE85" s="170">
        <f t="shared" si="436"/>
        <v>542.97931034482758</v>
      </c>
      <c r="CF85" s="170">
        <f t="shared" si="436"/>
        <v>542.97931034482758</v>
      </c>
      <c r="CG85" s="170">
        <f t="shared" si="436"/>
        <v>542.97931034482758</v>
      </c>
      <c r="CH85" s="170">
        <f t="shared" ref="CH85:CQ85" si="437">CH81/CH80*CH83</f>
        <v>542.97931034482758</v>
      </c>
      <c r="CI85" s="170">
        <f t="shared" si="437"/>
        <v>542.97931034482758</v>
      </c>
      <c r="CJ85" s="170">
        <f t="shared" si="437"/>
        <v>542.97931034482758</v>
      </c>
      <c r="CK85" s="170">
        <f t="shared" si="437"/>
        <v>542.97931034482758</v>
      </c>
      <c r="CL85" s="170">
        <f t="shared" si="437"/>
        <v>542.97931034482758</v>
      </c>
      <c r="CM85" s="170">
        <f t="shared" si="437"/>
        <v>542.97931034482758</v>
      </c>
      <c r="CN85" s="170">
        <f t="shared" si="437"/>
        <v>277.05533601724136</v>
      </c>
      <c r="CO85" s="170">
        <f t="shared" si="437"/>
        <v>277.05533601724136</v>
      </c>
      <c r="CP85" s="170">
        <f t="shared" si="437"/>
        <v>277.05533601724136</v>
      </c>
      <c r="CQ85" s="175">
        <f t="shared" si="437"/>
        <v>275.68308429310338</v>
      </c>
      <c r="CR85" s="170"/>
      <c r="CS85" s="170"/>
      <c r="CT85" s="170"/>
      <c r="CU85" s="170"/>
      <c r="CV85" s="33">
        <f t="shared" ref="CV85:CW85" si="438">CV81/CV80*CV83</f>
        <v>475.11126077586209</v>
      </c>
      <c r="CW85" s="170">
        <f t="shared" si="438"/>
        <v>475.11126077586209</v>
      </c>
      <c r="CX85" s="170">
        <f t="shared" ref="CX85:CY85" si="439">CX81/CX80*CX83</f>
        <v>475.11126077586209</v>
      </c>
      <c r="CY85" s="170">
        <f t="shared" si="439"/>
        <v>475.11126077586209</v>
      </c>
      <c r="CZ85" s="170">
        <f t="shared" ref="CZ85:DC85" si="440">CZ81/CZ80*CZ83</f>
        <v>4144.4854525862065</v>
      </c>
      <c r="DA85" s="170">
        <f t="shared" si="440"/>
        <v>4144.4854525862065</v>
      </c>
      <c r="DB85" s="170">
        <f t="shared" si="440"/>
        <v>4144.4854525862065</v>
      </c>
      <c r="DC85" s="170">
        <f t="shared" si="440"/>
        <v>4144.4854525862065</v>
      </c>
      <c r="DD85" s="170">
        <f t="shared" ref="DD85:DE85" si="441">DD81/DD80*DD83</f>
        <v>138.76137931034484</v>
      </c>
      <c r="DE85" s="170">
        <f t="shared" si="441"/>
        <v>138.76137931034484</v>
      </c>
      <c r="DF85" s="170">
        <f t="shared" ref="DF85:DM85" si="442">DF81/DF80*DF83</f>
        <v>138.76137931034484</v>
      </c>
      <c r="DG85" s="170">
        <f t="shared" si="442"/>
        <v>138.76137931034484</v>
      </c>
      <c r="DH85" s="170">
        <f t="shared" si="442"/>
        <v>138.76137931034484</v>
      </c>
      <c r="DI85" s="170">
        <f t="shared" si="442"/>
        <v>138.76137931034484</v>
      </c>
      <c r="DJ85" s="170">
        <f t="shared" si="442"/>
        <v>138.76137931034484</v>
      </c>
      <c r="DK85" s="170">
        <f t="shared" si="442"/>
        <v>138.76137931034484</v>
      </c>
      <c r="DL85" s="170">
        <f t="shared" si="442"/>
        <v>138.76137931034484</v>
      </c>
      <c r="DM85" s="170">
        <f t="shared" si="442"/>
        <v>138.76137931034484</v>
      </c>
      <c r="DN85" s="170">
        <f t="shared" ref="DN85:DV85" si="443">DN81/DN80*DN83</f>
        <v>138.76137931034484</v>
      </c>
      <c r="DO85" s="170">
        <f t="shared" si="443"/>
        <v>138.76137931034484</v>
      </c>
      <c r="DP85" s="170">
        <f t="shared" si="443"/>
        <v>138.76137931034484</v>
      </c>
      <c r="DQ85" s="170">
        <f t="shared" si="443"/>
        <v>138.76137931034484</v>
      </c>
      <c r="DR85" s="170">
        <f t="shared" si="443"/>
        <v>138.76137931034484</v>
      </c>
      <c r="DS85" s="170">
        <f t="shared" si="443"/>
        <v>138.76137931034484</v>
      </c>
      <c r="DT85" s="170">
        <f t="shared" si="443"/>
        <v>138.76137931034484</v>
      </c>
      <c r="DU85" s="170">
        <f t="shared" si="443"/>
        <v>138.76137931034484</v>
      </c>
      <c r="DV85" s="175">
        <f t="shared" si="443"/>
        <v>138.76137931034484</v>
      </c>
      <c r="EA85" s="181"/>
      <c r="EB85" s="181"/>
      <c r="EC85" s="181"/>
      <c r="ED85" s="181"/>
    </row>
    <row r="86" spans="1:134">
      <c r="A86" s="157"/>
      <c r="C86" s="45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7"/>
      <c r="P86" s="45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0"/>
      <c r="AG86" s="170"/>
      <c r="AH86" s="170"/>
      <c r="AI86" s="170"/>
      <c r="AJ86" s="170"/>
      <c r="AK86" s="170"/>
      <c r="AL86" s="170"/>
      <c r="AM86" s="170"/>
      <c r="AN86" s="175"/>
      <c r="AO86" s="45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5"/>
      <c r="BT86" s="45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0"/>
      <c r="CO86" s="170"/>
      <c r="CP86" s="170"/>
      <c r="CQ86" s="175"/>
      <c r="CR86" s="170"/>
      <c r="CS86" s="170"/>
      <c r="CT86" s="170"/>
      <c r="CU86" s="170"/>
      <c r="CV86" s="33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5"/>
      <c r="EA86" s="181"/>
      <c r="EB86" s="181"/>
      <c r="EC86" s="181"/>
      <c r="ED86" s="181"/>
    </row>
    <row r="87" spans="1:134">
      <c r="A87" s="160" t="s">
        <v>694</v>
      </c>
      <c r="C87" s="33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5"/>
      <c r="P87" s="33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5"/>
      <c r="AO87" s="33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5"/>
      <c r="BT87" s="33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5"/>
      <c r="CR87" s="170"/>
      <c r="CS87" s="170"/>
      <c r="CT87" s="170"/>
      <c r="CU87" s="170"/>
      <c r="CV87" s="33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5"/>
      <c r="EA87" s="181"/>
      <c r="EB87" s="181"/>
      <c r="EC87" s="181"/>
      <c r="ED87" s="181"/>
    </row>
    <row r="88" spans="1:134">
      <c r="A88" s="186" t="s">
        <v>677</v>
      </c>
      <c r="C88" s="33">
        <f t="shared" ref="C88:J88" si="444">16.4/1000</f>
        <v>1.6399999999999998E-2</v>
      </c>
      <c r="D88" s="170">
        <f t="shared" si="444"/>
        <v>1.6399999999999998E-2</v>
      </c>
      <c r="E88" s="170">
        <f t="shared" si="444"/>
        <v>1.6399999999999998E-2</v>
      </c>
      <c r="F88" s="170">
        <f t="shared" si="444"/>
        <v>1.6399999999999998E-2</v>
      </c>
      <c r="G88" s="170">
        <f t="shared" si="444"/>
        <v>1.6399999999999998E-2</v>
      </c>
      <c r="H88" s="170">
        <f t="shared" si="444"/>
        <v>1.6399999999999998E-2</v>
      </c>
      <c r="I88" s="170">
        <f t="shared" si="444"/>
        <v>1.6399999999999998E-2</v>
      </c>
      <c r="J88" s="170">
        <f t="shared" si="444"/>
        <v>1.6399999999999998E-2</v>
      </c>
      <c r="K88" s="170">
        <f t="shared" ref="K88:O88" si="445">16.4/1000</f>
        <v>1.6399999999999998E-2</v>
      </c>
      <c r="L88" s="170">
        <f t="shared" si="445"/>
        <v>1.6399999999999998E-2</v>
      </c>
      <c r="M88" s="170">
        <f t="shared" si="445"/>
        <v>1.6399999999999998E-2</v>
      </c>
      <c r="N88" s="170">
        <f t="shared" si="445"/>
        <v>1.6399999999999998E-2</v>
      </c>
      <c r="O88" s="175">
        <f t="shared" si="445"/>
        <v>1.6399999999999998E-2</v>
      </c>
      <c r="P88" s="33">
        <f>16.4/1000</f>
        <v>1.6399999999999998E-2</v>
      </c>
      <c r="Q88" s="170">
        <f>16.4/1000</f>
        <v>1.6399999999999998E-2</v>
      </c>
      <c r="R88" s="170">
        <f>16.4/1000</f>
        <v>1.6399999999999998E-2</v>
      </c>
      <c r="S88" s="170">
        <f t="shared" ref="S88:V88" si="446">16.4/1000</f>
        <v>1.6399999999999998E-2</v>
      </c>
      <c r="T88" s="170">
        <f t="shared" si="446"/>
        <v>1.6399999999999998E-2</v>
      </c>
      <c r="U88" s="170">
        <f t="shared" si="446"/>
        <v>1.6399999999999998E-2</v>
      </c>
      <c r="V88" s="170">
        <f t="shared" si="446"/>
        <v>1.6399999999999998E-2</v>
      </c>
      <c r="W88" s="170">
        <f t="shared" ref="W88:AE88" si="447">16.4/1000</f>
        <v>1.6399999999999998E-2</v>
      </c>
      <c r="X88" s="170">
        <f t="shared" si="447"/>
        <v>1.6399999999999998E-2</v>
      </c>
      <c r="Y88" s="170">
        <f t="shared" si="447"/>
        <v>1.6399999999999998E-2</v>
      </c>
      <c r="Z88" s="170">
        <f t="shared" si="447"/>
        <v>1.6399999999999998E-2</v>
      </c>
      <c r="AA88" s="170">
        <f t="shared" si="447"/>
        <v>1.6399999999999998E-2</v>
      </c>
      <c r="AB88" s="170">
        <f t="shared" si="447"/>
        <v>1.6399999999999998E-2</v>
      </c>
      <c r="AC88" s="170">
        <f t="shared" si="447"/>
        <v>1.6399999999999998E-2</v>
      </c>
      <c r="AD88" s="170">
        <f t="shared" si="447"/>
        <v>1.6399999999999998E-2</v>
      </c>
      <c r="AE88" s="170">
        <f t="shared" si="447"/>
        <v>1.6399999999999998E-2</v>
      </c>
      <c r="AF88" s="170">
        <f t="shared" ref="AF88:CQ88" si="448">16.4/1000</f>
        <v>1.6399999999999998E-2</v>
      </c>
      <c r="AG88" s="170">
        <f t="shared" si="448"/>
        <v>1.6399999999999998E-2</v>
      </c>
      <c r="AH88" s="170">
        <f t="shared" si="448"/>
        <v>1.6399999999999998E-2</v>
      </c>
      <c r="AI88" s="170">
        <f t="shared" si="448"/>
        <v>1.6399999999999998E-2</v>
      </c>
      <c r="AJ88" s="170">
        <f t="shared" si="448"/>
        <v>1.6399999999999998E-2</v>
      </c>
      <c r="AK88" s="170">
        <f t="shared" si="448"/>
        <v>1.6399999999999998E-2</v>
      </c>
      <c r="AL88" s="170">
        <f t="shared" si="448"/>
        <v>1.6399999999999998E-2</v>
      </c>
      <c r="AM88" s="170">
        <f t="shared" si="448"/>
        <v>1.6399999999999998E-2</v>
      </c>
      <c r="AN88" s="175">
        <f t="shared" si="448"/>
        <v>1.6399999999999998E-2</v>
      </c>
      <c r="AO88" s="33">
        <f t="shared" si="448"/>
        <v>1.6399999999999998E-2</v>
      </c>
      <c r="AP88" s="170">
        <f t="shared" si="448"/>
        <v>1.6399999999999998E-2</v>
      </c>
      <c r="AQ88" s="170">
        <f t="shared" si="448"/>
        <v>1.6399999999999998E-2</v>
      </c>
      <c r="AR88" s="170">
        <f t="shared" si="448"/>
        <v>1.6399999999999998E-2</v>
      </c>
      <c r="AS88" s="170">
        <f t="shared" si="448"/>
        <v>1.6399999999999998E-2</v>
      </c>
      <c r="AT88" s="170">
        <f t="shared" si="448"/>
        <v>1.6399999999999998E-2</v>
      </c>
      <c r="AU88" s="170">
        <f t="shared" si="448"/>
        <v>1.6399999999999998E-2</v>
      </c>
      <c r="AV88" s="170">
        <f t="shared" si="448"/>
        <v>1.6399999999999998E-2</v>
      </c>
      <c r="AW88" s="170">
        <f t="shared" si="448"/>
        <v>1.6399999999999998E-2</v>
      </c>
      <c r="AX88" s="170">
        <f t="shared" si="448"/>
        <v>1.6399999999999998E-2</v>
      </c>
      <c r="AY88" s="170">
        <f t="shared" si="448"/>
        <v>1.6399999999999998E-2</v>
      </c>
      <c r="AZ88" s="170">
        <f t="shared" si="448"/>
        <v>1.6399999999999998E-2</v>
      </c>
      <c r="BA88" s="170">
        <f t="shared" si="448"/>
        <v>1.6399999999999998E-2</v>
      </c>
      <c r="BB88" s="170">
        <f t="shared" si="448"/>
        <v>1.6399999999999998E-2</v>
      </c>
      <c r="BC88" s="170">
        <f t="shared" si="448"/>
        <v>1.6399999999999998E-2</v>
      </c>
      <c r="BD88" s="170">
        <f t="shared" si="448"/>
        <v>1.6399999999999998E-2</v>
      </c>
      <c r="BE88" s="170">
        <f t="shared" si="448"/>
        <v>1.6399999999999998E-2</v>
      </c>
      <c r="BF88" s="170">
        <f t="shared" si="448"/>
        <v>1.6399999999999998E-2</v>
      </c>
      <c r="BG88" s="170">
        <f t="shared" si="448"/>
        <v>1.6399999999999998E-2</v>
      </c>
      <c r="BH88" s="170">
        <f t="shared" si="448"/>
        <v>1.6399999999999998E-2</v>
      </c>
      <c r="BI88" s="170">
        <f t="shared" si="448"/>
        <v>1.6399999999999998E-2</v>
      </c>
      <c r="BJ88" s="170">
        <f t="shared" si="448"/>
        <v>1.6399999999999998E-2</v>
      </c>
      <c r="BK88" s="170">
        <f t="shared" si="448"/>
        <v>1.6399999999999998E-2</v>
      </c>
      <c r="BL88" s="170">
        <f t="shared" si="448"/>
        <v>1.6399999999999998E-2</v>
      </c>
      <c r="BM88" s="170">
        <f t="shared" si="448"/>
        <v>1.6399999999999998E-2</v>
      </c>
      <c r="BN88" s="170">
        <f t="shared" si="448"/>
        <v>1.6399999999999998E-2</v>
      </c>
      <c r="BO88" s="170">
        <f t="shared" si="448"/>
        <v>1.6399999999999998E-2</v>
      </c>
      <c r="BP88" s="170">
        <f t="shared" si="448"/>
        <v>1.6399999999999998E-2</v>
      </c>
      <c r="BQ88" s="170">
        <f t="shared" si="448"/>
        <v>1.6399999999999998E-2</v>
      </c>
      <c r="BR88" s="170">
        <f t="shared" si="448"/>
        <v>1.6399999999999998E-2</v>
      </c>
      <c r="BS88" s="175">
        <f t="shared" si="448"/>
        <v>1.6399999999999998E-2</v>
      </c>
      <c r="BT88" s="33">
        <f t="shared" si="448"/>
        <v>1.6399999999999998E-2</v>
      </c>
      <c r="BU88" s="170">
        <f t="shared" si="448"/>
        <v>1.6399999999999998E-2</v>
      </c>
      <c r="BV88" s="170">
        <f t="shared" si="448"/>
        <v>1.6399999999999998E-2</v>
      </c>
      <c r="BW88" s="170">
        <f t="shared" si="448"/>
        <v>1.6399999999999998E-2</v>
      </c>
      <c r="BX88" s="170">
        <f t="shared" si="448"/>
        <v>1.6399999999999998E-2</v>
      </c>
      <c r="BY88" s="170">
        <f t="shared" si="448"/>
        <v>1.6399999999999998E-2</v>
      </c>
      <c r="BZ88" s="170">
        <f t="shared" si="448"/>
        <v>1.6399999999999998E-2</v>
      </c>
      <c r="CA88" s="170">
        <f t="shared" si="448"/>
        <v>1.6399999999999998E-2</v>
      </c>
      <c r="CB88" s="170">
        <f t="shared" si="448"/>
        <v>1.6399999999999998E-2</v>
      </c>
      <c r="CC88" s="170">
        <f t="shared" si="448"/>
        <v>1.6399999999999998E-2</v>
      </c>
      <c r="CD88" s="170">
        <f t="shared" si="448"/>
        <v>1.6399999999999998E-2</v>
      </c>
      <c r="CE88" s="170">
        <f t="shared" si="448"/>
        <v>1.6399999999999998E-2</v>
      </c>
      <c r="CF88" s="170">
        <f t="shared" si="448"/>
        <v>1.6399999999999998E-2</v>
      </c>
      <c r="CG88" s="170">
        <f t="shared" si="448"/>
        <v>1.6399999999999998E-2</v>
      </c>
      <c r="CH88" s="170">
        <f t="shared" si="448"/>
        <v>1.6399999999999998E-2</v>
      </c>
      <c r="CI88" s="170">
        <f t="shared" si="448"/>
        <v>1.6399999999999998E-2</v>
      </c>
      <c r="CJ88" s="170">
        <f t="shared" si="448"/>
        <v>1.6399999999999998E-2</v>
      </c>
      <c r="CK88" s="170">
        <f t="shared" si="448"/>
        <v>1.6399999999999998E-2</v>
      </c>
      <c r="CL88" s="170">
        <f t="shared" si="448"/>
        <v>1.6399999999999998E-2</v>
      </c>
      <c r="CM88" s="170">
        <f t="shared" si="448"/>
        <v>1.6399999999999998E-2</v>
      </c>
      <c r="CN88" s="170">
        <f t="shared" si="448"/>
        <v>1.6399999999999998E-2</v>
      </c>
      <c r="CO88" s="170">
        <f t="shared" si="448"/>
        <v>1.6399999999999998E-2</v>
      </c>
      <c r="CP88" s="170">
        <f t="shared" si="448"/>
        <v>1.6399999999999998E-2</v>
      </c>
      <c r="CQ88" s="175">
        <f t="shared" si="448"/>
        <v>1.6399999999999998E-2</v>
      </c>
      <c r="CR88" s="170"/>
      <c r="CS88" s="170"/>
      <c r="CT88" s="170"/>
      <c r="CU88" s="170"/>
      <c r="CV88" s="33">
        <f t="shared" ref="CV88:DV88" si="449">16.4/1000</f>
        <v>1.6399999999999998E-2</v>
      </c>
      <c r="CW88" s="170">
        <f t="shared" si="449"/>
        <v>1.6399999999999998E-2</v>
      </c>
      <c r="CX88" s="170">
        <f t="shared" si="449"/>
        <v>1.6399999999999998E-2</v>
      </c>
      <c r="CY88" s="170">
        <f t="shared" si="449"/>
        <v>1.6399999999999998E-2</v>
      </c>
      <c r="CZ88" s="170">
        <f t="shared" si="449"/>
        <v>1.6399999999999998E-2</v>
      </c>
      <c r="DA88" s="170">
        <f t="shared" si="449"/>
        <v>1.6399999999999998E-2</v>
      </c>
      <c r="DB88" s="170">
        <f t="shared" si="449"/>
        <v>1.6399999999999998E-2</v>
      </c>
      <c r="DC88" s="170">
        <f t="shared" si="449"/>
        <v>1.6399999999999998E-2</v>
      </c>
      <c r="DD88" s="170">
        <f t="shared" si="449"/>
        <v>1.6399999999999998E-2</v>
      </c>
      <c r="DE88" s="170">
        <f t="shared" si="449"/>
        <v>1.6399999999999998E-2</v>
      </c>
      <c r="DF88" s="170">
        <f t="shared" si="449"/>
        <v>1.6399999999999998E-2</v>
      </c>
      <c r="DG88" s="170">
        <f t="shared" si="449"/>
        <v>1.6399999999999998E-2</v>
      </c>
      <c r="DH88" s="170">
        <f t="shared" si="449"/>
        <v>1.6399999999999998E-2</v>
      </c>
      <c r="DI88" s="170">
        <f t="shared" si="449"/>
        <v>1.6399999999999998E-2</v>
      </c>
      <c r="DJ88" s="170">
        <f t="shared" si="449"/>
        <v>1.6399999999999998E-2</v>
      </c>
      <c r="DK88" s="170">
        <f t="shared" si="449"/>
        <v>1.6399999999999998E-2</v>
      </c>
      <c r="DL88" s="170">
        <f t="shared" si="449"/>
        <v>1.6399999999999998E-2</v>
      </c>
      <c r="DM88" s="170">
        <f t="shared" si="449"/>
        <v>1.6399999999999998E-2</v>
      </c>
      <c r="DN88" s="170">
        <f t="shared" si="449"/>
        <v>1.6399999999999998E-2</v>
      </c>
      <c r="DO88" s="170">
        <f t="shared" si="449"/>
        <v>1.6399999999999998E-2</v>
      </c>
      <c r="DP88" s="170">
        <f t="shared" si="449"/>
        <v>1.6399999999999998E-2</v>
      </c>
      <c r="DQ88" s="170">
        <f t="shared" si="449"/>
        <v>1.6399999999999998E-2</v>
      </c>
      <c r="DR88" s="170">
        <f t="shared" si="449"/>
        <v>1.6399999999999998E-2</v>
      </c>
      <c r="DS88" s="170">
        <f t="shared" si="449"/>
        <v>1.6399999999999998E-2</v>
      </c>
      <c r="DT88" s="170">
        <f t="shared" si="449"/>
        <v>1.6399999999999998E-2</v>
      </c>
      <c r="DU88" s="170">
        <f t="shared" si="449"/>
        <v>1.6399999999999998E-2</v>
      </c>
      <c r="DV88" s="175">
        <f t="shared" si="449"/>
        <v>1.6399999999999998E-2</v>
      </c>
      <c r="EA88" s="181"/>
      <c r="EB88" s="181"/>
      <c r="EC88" s="181"/>
      <c r="ED88" s="181"/>
    </row>
    <row r="89" spans="1:134">
      <c r="A89" s="186" t="s">
        <v>678</v>
      </c>
      <c r="C89" s="33">
        <f t="shared" ref="C89:J89" si="450">23.422/1000</f>
        <v>2.3422000000000002E-2</v>
      </c>
      <c r="D89" s="170">
        <f t="shared" si="450"/>
        <v>2.3422000000000002E-2</v>
      </c>
      <c r="E89" s="170">
        <f t="shared" si="450"/>
        <v>2.3422000000000002E-2</v>
      </c>
      <c r="F89" s="170">
        <f t="shared" si="450"/>
        <v>2.3422000000000002E-2</v>
      </c>
      <c r="G89" s="170">
        <f t="shared" si="450"/>
        <v>2.3422000000000002E-2</v>
      </c>
      <c r="H89" s="170">
        <f t="shared" si="450"/>
        <v>2.3422000000000002E-2</v>
      </c>
      <c r="I89" s="170">
        <f t="shared" si="450"/>
        <v>2.3422000000000002E-2</v>
      </c>
      <c r="J89" s="170">
        <f t="shared" si="450"/>
        <v>2.3422000000000002E-2</v>
      </c>
      <c r="K89" s="170">
        <f t="shared" ref="K89:O89" si="451">23.422/1000</f>
        <v>2.3422000000000002E-2</v>
      </c>
      <c r="L89" s="170">
        <f t="shared" si="451"/>
        <v>2.3422000000000002E-2</v>
      </c>
      <c r="M89" s="170">
        <f t="shared" si="451"/>
        <v>2.3422000000000002E-2</v>
      </c>
      <c r="N89" s="170">
        <f>23.422/1000</f>
        <v>2.3422000000000002E-2</v>
      </c>
      <c r="O89" s="175">
        <f t="shared" si="451"/>
        <v>2.3422000000000002E-2</v>
      </c>
      <c r="P89" s="33">
        <f>23.422/1000</f>
        <v>2.3422000000000002E-2</v>
      </c>
      <c r="Q89" s="170">
        <f>23.422/1000</f>
        <v>2.3422000000000002E-2</v>
      </c>
      <c r="R89" s="170">
        <f>23.422/1000</f>
        <v>2.3422000000000002E-2</v>
      </c>
      <c r="S89" s="170">
        <f t="shared" ref="S89:V89" si="452">23.422/1000</f>
        <v>2.3422000000000002E-2</v>
      </c>
      <c r="T89" s="170">
        <f t="shared" si="452"/>
        <v>2.3422000000000002E-2</v>
      </c>
      <c r="U89" s="170">
        <f t="shared" si="452"/>
        <v>2.3422000000000002E-2</v>
      </c>
      <c r="V89" s="170">
        <f t="shared" si="452"/>
        <v>2.3422000000000002E-2</v>
      </c>
      <c r="W89" s="170">
        <f t="shared" ref="W89:AE89" si="453">23.422/1000</f>
        <v>2.3422000000000002E-2</v>
      </c>
      <c r="X89" s="170">
        <f t="shared" si="453"/>
        <v>2.3422000000000002E-2</v>
      </c>
      <c r="Y89" s="170">
        <f t="shared" si="453"/>
        <v>2.3422000000000002E-2</v>
      </c>
      <c r="Z89" s="170">
        <f t="shared" si="453"/>
        <v>2.3422000000000002E-2</v>
      </c>
      <c r="AA89" s="170">
        <f t="shared" si="453"/>
        <v>2.3422000000000002E-2</v>
      </c>
      <c r="AB89" s="170">
        <f t="shared" si="453"/>
        <v>2.3422000000000002E-2</v>
      </c>
      <c r="AC89" s="170">
        <f t="shared" si="453"/>
        <v>2.3422000000000002E-2</v>
      </c>
      <c r="AD89" s="170">
        <f t="shared" si="453"/>
        <v>2.3422000000000002E-2</v>
      </c>
      <c r="AE89" s="170">
        <f t="shared" si="453"/>
        <v>2.3422000000000002E-2</v>
      </c>
      <c r="AF89" s="170">
        <f t="shared" ref="AF89:CQ89" si="454">23.422/1000</f>
        <v>2.3422000000000002E-2</v>
      </c>
      <c r="AG89" s="170">
        <f t="shared" si="454"/>
        <v>2.3422000000000002E-2</v>
      </c>
      <c r="AH89" s="170">
        <f t="shared" si="454"/>
        <v>2.3422000000000002E-2</v>
      </c>
      <c r="AI89" s="170">
        <f t="shared" si="454"/>
        <v>2.3422000000000002E-2</v>
      </c>
      <c r="AJ89" s="170">
        <f t="shared" si="454"/>
        <v>2.3422000000000002E-2</v>
      </c>
      <c r="AK89" s="170">
        <f t="shared" si="454"/>
        <v>2.3422000000000002E-2</v>
      </c>
      <c r="AL89" s="170">
        <f t="shared" si="454"/>
        <v>2.3422000000000002E-2</v>
      </c>
      <c r="AM89" s="170">
        <f t="shared" si="454"/>
        <v>2.3422000000000002E-2</v>
      </c>
      <c r="AN89" s="175">
        <f t="shared" si="454"/>
        <v>2.3422000000000002E-2</v>
      </c>
      <c r="AO89" s="33">
        <f t="shared" si="454"/>
        <v>2.3422000000000002E-2</v>
      </c>
      <c r="AP89" s="170">
        <f t="shared" si="454"/>
        <v>2.3422000000000002E-2</v>
      </c>
      <c r="AQ89" s="170">
        <f t="shared" si="454"/>
        <v>2.3422000000000002E-2</v>
      </c>
      <c r="AR89" s="170">
        <f t="shared" si="454"/>
        <v>2.3422000000000002E-2</v>
      </c>
      <c r="AS89" s="170">
        <f t="shared" si="454"/>
        <v>2.3422000000000002E-2</v>
      </c>
      <c r="AT89" s="170">
        <f t="shared" si="454"/>
        <v>2.3422000000000002E-2</v>
      </c>
      <c r="AU89" s="170">
        <f t="shared" si="454"/>
        <v>2.3422000000000002E-2</v>
      </c>
      <c r="AV89" s="170">
        <f t="shared" si="454"/>
        <v>2.3422000000000002E-2</v>
      </c>
      <c r="AW89" s="170">
        <f t="shared" si="454"/>
        <v>2.3422000000000002E-2</v>
      </c>
      <c r="AX89" s="170">
        <f t="shared" si="454"/>
        <v>2.3422000000000002E-2</v>
      </c>
      <c r="AY89" s="170">
        <f t="shared" si="454"/>
        <v>2.3422000000000002E-2</v>
      </c>
      <c r="AZ89" s="170">
        <f>23.422/1000</f>
        <v>2.3422000000000002E-2</v>
      </c>
      <c r="BA89" s="170">
        <f t="shared" ref="BA89:BF89" si="455">23.422/1000</f>
        <v>2.3422000000000002E-2</v>
      </c>
      <c r="BB89" s="170">
        <f t="shared" si="455"/>
        <v>2.3422000000000002E-2</v>
      </c>
      <c r="BC89" s="170">
        <f t="shared" si="455"/>
        <v>2.3422000000000002E-2</v>
      </c>
      <c r="BD89" s="170">
        <f t="shared" si="455"/>
        <v>2.3422000000000002E-2</v>
      </c>
      <c r="BE89" s="170">
        <f>23.422/1000</f>
        <v>2.3422000000000002E-2</v>
      </c>
      <c r="BF89" s="170">
        <f t="shared" si="455"/>
        <v>2.3422000000000002E-2</v>
      </c>
      <c r="BG89" s="170">
        <f t="shared" si="454"/>
        <v>2.3422000000000002E-2</v>
      </c>
      <c r="BH89" s="170">
        <f t="shared" si="454"/>
        <v>2.3422000000000002E-2</v>
      </c>
      <c r="BI89" s="170">
        <f t="shared" si="454"/>
        <v>2.3422000000000002E-2</v>
      </c>
      <c r="BJ89" s="170">
        <f t="shared" si="454"/>
        <v>2.3422000000000002E-2</v>
      </c>
      <c r="BK89" s="170">
        <f t="shared" si="454"/>
        <v>2.3422000000000002E-2</v>
      </c>
      <c r="BL89" s="170">
        <f t="shared" si="454"/>
        <v>2.3422000000000002E-2</v>
      </c>
      <c r="BM89" s="170">
        <f t="shared" si="454"/>
        <v>2.3422000000000002E-2</v>
      </c>
      <c r="BN89" s="170">
        <f t="shared" si="454"/>
        <v>2.3422000000000002E-2</v>
      </c>
      <c r="BO89" s="170">
        <f t="shared" si="454"/>
        <v>2.3422000000000002E-2</v>
      </c>
      <c r="BP89" s="170">
        <f t="shared" si="454"/>
        <v>2.3422000000000002E-2</v>
      </c>
      <c r="BQ89" s="170">
        <f t="shared" si="454"/>
        <v>2.3422000000000002E-2</v>
      </c>
      <c r="BR89" s="170">
        <f t="shared" si="454"/>
        <v>2.3422000000000002E-2</v>
      </c>
      <c r="BS89" s="175">
        <f t="shared" si="454"/>
        <v>2.3422000000000002E-2</v>
      </c>
      <c r="BT89" s="33">
        <f t="shared" si="454"/>
        <v>2.3422000000000002E-2</v>
      </c>
      <c r="BU89" s="170">
        <f t="shared" si="454"/>
        <v>2.3422000000000002E-2</v>
      </c>
      <c r="BV89" s="170">
        <f t="shared" si="454"/>
        <v>2.3422000000000002E-2</v>
      </c>
      <c r="BW89" s="170">
        <f t="shared" si="454"/>
        <v>2.3422000000000002E-2</v>
      </c>
      <c r="BX89" s="170">
        <f t="shared" si="454"/>
        <v>2.3422000000000002E-2</v>
      </c>
      <c r="BY89" s="170">
        <f t="shared" si="454"/>
        <v>2.3422000000000002E-2</v>
      </c>
      <c r="BZ89" s="170">
        <f t="shared" si="454"/>
        <v>2.3422000000000002E-2</v>
      </c>
      <c r="CA89" s="170">
        <f t="shared" si="454"/>
        <v>2.3422000000000002E-2</v>
      </c>
      <c r="CB89" s="170">
        <f t="shared" si="454"/>
        <v>2.3422000000000002E-2</v>
      </c>
      <c r="CC89" s="170">
        <f t="shared" si="454"/>
        <v>2.3422000000000002E-2</v>
      </c>
      <c r="CD89" s="170">
        <f t="shared" si="454"/>
        <v>2.3422000000000002E-2</v>
      </c>
      <c r="CE89" s="170">
        <f t="shared" si="454"/>
        <v>2.3422000000000002E-2</v>
      </c>
      <c r="CF89" s="170">
        <f t="shared" si="454"/>
        <v>2.3422000000000002E-2</v>
      </c>
      <c r="CG89" s="170">
        <f t="shared" si="454"/>
        <v>2.3422000000000002E-2</v>
      </c>
      <c r="CH89" s="170">
        <f t="shared" si="454"/>
        <v>2.3422000000000002E-2</v>
      </c>
      <c r="CI89" s="170">
        <f t="shared" si="454"/>
        <v>2.3422000000000002E-2</v>
      </c>
      <c r="CJ89" s="170">
        <f t="shared" si="454"/>
        <v>2.3422000000000002E-2</v>
      </c>
      <c r="CK89" s="170">
        <f t="shared" si="454"/>
        <v>2.3422000000000002E-2</v>
      </c>
      <c r="CL89" s="170">
        <f>23.422/1000</f>
        <v>2.3422000000000002E-2</v>
      </c>
      <c r="CM89" s="170">
        <f t="shared" si="454"/>
        <v>2.3422000000000002E-2</v>
      </c>
      <c r="CN89" s="170">
        <f t="shared" si="454"/>
        <v>2.3422000000000002E-2</v>
      </c>
      <c r="CO89" s="170">
        <f t="shared" si="454"/>
        <v>2.3422000000000002E-2</v>
      </c>
      <c r="CP89" s="170">
        <f t="shared" si="454"/>
        <v>2.3422000000000002E-2</v>
      </c>
      <c r="CQ89" s="175">
        <f t="shared" si="454"/>
        <v>2.3422000000000002E-2</v>
      </c>
      <c r="CR89" s="170"/>
      <c r="CS89" s="170"/>
      <c r="CT89" s="170"/>
      <c r="CU89" s="170"/>
      <c r="CV89" s="33">
        <f t="shared" ref="CV89:DV89" si="456">23.422/1000</f>
        <v>2.3422000000000002E-2</v>
      </c>
      <c r="CW89" s="170">
        <f t="shared" si="456"/>
        <v>2.3422000000000002E-2</v>
      </c>
      <c r="CX89" s="170">
        <f t="shared" si="456"/>
        <v>2.3422000000000002E-2</v>
      </c>
      <c r="CY89" s="170">
        <f t="shared" si="456"/>
        <v>2.3422000000000002E-2</v>
      </c>
      <c r="CZ89" s="170">
        <f t="shared" si="456"/>
        <v>2.3422000000000002E-2</v>
      </c>
      <c r="DA89" s="170">
        <f t="shared" si="456"/>
        <v>2.3422000000000002E-2</v>
      </c>
      <c r="DB89" s="170">
        <f t="shared" si="456"/>
        <v>2.3422000000000002E-2</v>
      </c>
      <c r="DC89" s="170">
        <f t="shared" si="456"/>
        <v>2.3422000000000002E-2</v>
      </c>
      <c r="DD89" s="170">
        <f t="shared" si="456"/>
        <v>2.3422000000000002E-2</v>
      </c>
      <c r="DE89" s="170">
        <f t="shared" si="456"/>
        <v>2.3422000000000002E-2</v>
      </c>
      <c r="DF89" s="170">
        <f t="shared" si="456"/>
        <v>2.3422000000000002E-2</v>
      </c>
      <c r="DG89" s="170">
        <f t="shared" si="456"/>
        <v>2.3422000000000002E-2</v>
      </c>
      <c r="DH89" s="170">
        <f t="shared" si="456"/>
        <v>2.3422000000000002E-2</v>
      </c>
      <c r="DI89" s="170">
        <f t="shared" si="456"/>
        <v>2.3422000000000002E-2</v>
      </c>
      <c r="DJ89" s="170">
        <f t="shared" si="456"/>
        <v>2.3422000000000002E-2</v>
      </c>
      <c r="DK89" s="170">
        <f t="shared" si="456"/>
        <v>2.3422000000000002E-2</v>
      </c>
      <c r="DL89" s="170">
        <f t="shared" si="456"/>
        <v>2.3422000000000002E-2</v>
      </c>
      <c r="DM89" s="170">
        <f t="shared" si="456"/>
        <v>2.3422000000000002E-2</v>
      </c>
      <c r="DN89" s="170">
        <f t="shared" si="456"/>
        <v>2.3422000000000002E-2</v>
      </c>
      <c r="DO89" s="170">
        <f t="shared" si="456"/>
        <v>2.3422000000000002E-2</v>
      </c>
      <c r="DP89" s="170">
        <f t="shared" si="456"/>
        <v>2.3422000000000002E-2</v>
      </c>
      <c r="DQ89" s="170">
        <f t="shared" si="456"/>
        <v>2.3422000000000002E-2</v>
      </c>
      <c r="DR89" s="170">
        <f t="shared" si="456"/>
        <v>2.3422000000000002E-2</v>
      </c>
      <c r="DS89" s="170">
        <f t="shared" si="456"/>
        <v>2.3422000000000002E-2</v>
      </c>
      <c r="DT89" s="170">
        <f t="shared" si="456"/>
        <v>2.3422000000000002E-2</v>
      </c>
      <c r="DU89" s="170">
        <f t="shared" si="456"/>
        <v>2.3422000000000002E-2</v>
      </c>
      <c r="DV89" s="175">
        <f t="shared" si="456"/>
        <v>2.3422000000000002E-2</v>
      </c>
      <c r="EA89" s="181"/>
      <c r="EB89" s="181"/>
      <c r="EC89" s="181"/>
      <c r="ED89" s="181"/>
    </row>
    <row r="90" spans="1:134">
      <c r="A90" s="186" t="s">
        <v>684</v>
      </c>
      <c r="C90" s="33">
        <f>(0.4*C88*C60)/2</f>
        <v>4.9200000000000001E-2</v>
      </c>
      <c r="D90" s="170">
        <f>(0.4*D88*D60)/2</f>
        <v>4.9200000000000001E-2</v>
      </c>
      <c r="E90" s="170">
        <f>(0.4*E89*E60)/2</f>
        <v>7.0266000000000009E-2</v>
      </c>
      <c r="F90" s="170">
        <f>(0.4*F88*F60)/2</f>
        <v>4.9200000000000001E-2</v>
      </c>
      <c r="G90" s="170">
        <f>(0.4*G89*G60)/2</f>
        <v>7.0266000000000009E-2</v>
      </c>
      <c r="H90" s="170">
        <f t="shared" ref="H90:N90" si="457">(0.4*H88*H60)/2</f>
        <v>4.9200000000000001E-2</v>
      </c>
      <c r="I90" s="170">
        <f t="shared" si="457"/>
        <v>4.9200000000000001E-2</v>
      </c>
      <c r="J90" s="170">
        <f t="shared" si="457"/>
        <v>4.9200000000000001E-2</v>
      </c>
      <c r="K90" s="170">
        <f t="shared" si="457"/>
        <v>4.9200000000000001E-2</v>
      </c>
      <c r="L90" s="170">
        <f t="shared" si="457"/>
        <v>4.9200000000000001E-2</v>
      </c>
      <c r="M90" s="170">
        <f t="shared" si="457"/>
        <v>4.9200000000000001E-2</v>
      </c>
      <c r="N90" s="170">
        <f t="shared" si="457"/>
        <v>4.9200000000000001E-2</v>
      </c>
      <c r="O90" s="175">
        <f>(0.4*O89*O60)/2</f>
        <v>7.0266000000000009E-2</v>
      </c>
      <c r="P90" s="33">
        <f>(0.4*P88*P60)/2</f>
        <v>7.2160000000000002E-2</v>
      </c>
      <c r="Q90" s="170">
        <f>(0.4*Q88*Q60)/2</f>
        <v>7.2160000000000002E-2</v>
      </c>
      <c r="R90" s="170">
        <f t="shared" ref="R90:W90" si="458">(0.4*R89*R60)/2</f>
        <v>0.10305680000000002</v>
      </c>
      <c r="S90" s="170">
        <f t="shared" si="458"/>
        <v>0.10305680000000002</v>
      </c>
      <c r="T90" s="170">
        <f t="shared" si="458"/>
        <v>0.10305680000000002</v>
      </c>
      <c r="U90" s="170">
        <f t="shared" si="458"/>
        <v>0.10305680000000002</v>
      </c>
      <c r="V90" s="170">
        <f t="shared" si="458"/>
        <v>0.10305680000000002</v>
      </c>
      <c r="W90" s="170">
        <f t="shared" si="458"/>
        <v>0.10305680000000002</v>
      </c>
      <c r="X90" s="170">
        <f t="shared" ref="X90:AD90" si="459">(0.4*X88*X60)/2</f>
        <v>7.2160000000000002E-2</v>
      </c>
      <c r="Y90" s="170">
        <f t="shared" si="459"/>
        <v>7.2160000000000002E-2</v>
      </c>
      <c r="Z90" s="170">
        <f t="shared" si="459"/>
        <v>7.2160000000000002E-2</v>
      </c>
      <c r="AA90" s="170">
        <f t="shared" si="459"/>
        <v>7.2160000000000002E-2</v>
      </c>
      <c r="AB90" s="170">
        <f t="shared" si="459"/>
        <v>7.2160000000000002E-2</v>
      </c>
      <c r="AC90" s="170">
        <f t="shared" si="459"/>
        <v>7.2160000000000002E-2</v>
      </c>
      <c r="AD90" s="170">
        <f t="shared" si="459"/>
        <v>7.2160000000000002E-2</v>
      </c>
      <c r="AE90" s="170">
        <f t="shared" ref="AE90:AN90" si="460">(0.4*AE89*AE60)/2</f>
        <v>0.10305680000000002</v>
      </c>
      <c r="AF90" s="170">
        <f t="shared" si="460"/>
        <v>0.10305680000000002</v>
      </c>
      <c r="AG90" s="170">
        <f t="shared" si="460"/>
        <v>0.10305680000000002</v>
      </c>
      <c r="AH90" s="170">
        <f t="shared" si="460"/>
        <v>0.10305680000000002</v>
      </c>
      <c r="AI90" s="170">
        <f t="shared" si="460"/>
        <v>0.10305680000000002</v>
      </c>
      <c r="AJ90" s="170">
        <f t="shared" si="460"/>
        <v>0.10305680000000002</v>
      </c>
      <c r="AK90" s="170">
        <f t="shared" si="460"/>
        <v>0.10305680000000002</v>
      </c>
      <c r="AL90" s="170">
        <f t="shared" si="460"/>
        <v>0.10305680000000002</v>
      </c>
      <c r="AM90" s="170">
        <f t="shared" si="460"/>
        <v>0.10305680000000002</v>
      </c>
      <c r="AN90" s="175">
        <f t="shared" si="460"/>
        <v>0.10305680000000002</v>
      </c>
      <c r="AO90" s="33">
        <f>(0.4*AO88*AO60)/2</f>
        <v>4.9200000000000001E-2</v>
      </c>
      <c r="AP90" s="170">
        <f>(0.4*AP88*AP60)/2</f>
        <v>4.9200000000000001E-2</v>
      </c>
      <c r="AQ90" s="170">
        <f t="shared" ref="AQ90:AV90" si="461">(0.4*AQ89*AQ60)/2</f>
        <v>7.0266000000000009E-2</v>
      </c>
      <c r="AR90" s="170">
        <f t="shared" si="461"/>
        <v>7.0266000000000009E-2</v>
      </c>
      <c r="AS90" s="170">
        <f t="shared" si="461"/>
        <v>7.0266000000000009E-2</v>
      </c>
      <c r="AT90" s="170">
        <f t="shared" si="461"/>
        <v>7.0266000000000009E-2</v>
      </c>
      <c r="AU90" s="170">
        <f t="shared" si="461"/>
        <v>7.0266000000000009E-2</v>
      </c>
      <c r="AV90" s="170">
        <f t="shared" si="461"/>
        <v>7.0266000000000009E-2</v>
      </c>
      <c r="AW90" s="170">
        <f>(0.4*AW88*AW60)/2</f>
        <v>4.9200000000000001E-2</v>
      </c>
      <c r="AX90" s="170">
        <f>(0.4*AX89*AX60)/2</f>
        <v>7.0266000000000009E-2</v>
      </c>
      <c r="AY90" s="170">
        <f t="shared" ref="AY90:BE90" si="462">(0.4*AY88*AY60)/2</f>
        <v>4.9200000000000001E-2</v>
      </c>
      <c r="AZ90" s="170">
        <f t="shared" si="462"/>
        <v>4.9200000000000001E-2</v>
      </c>
      <c r="BA90" s="170">
        <f t="shared" si="462"/>
        <v>4.9200000000000001E-2</v>
      </c>
      <c r="BB90" s="170">
        <f t="shared" si="462"/>
        <v>4.9200000000000001E-2</v>
      </c>
      <c r="BC90" s="170">
        <f t="shared" si="462"/>
        <v>4.9200000000000001E-2</v>
      </c>
      <c r="BD90" s="170">
        <f t="shared" si="462"/>
        <v>4.9200000000000001E-2</v>
      </c>
      <c r="BE90" s="170">
        <f t="shared" si="462"/>
        <v>4.9200000000000001E-2</v>
      </c>
      <c r="BF90" s="170">
        <f t="shared" ref="BF90:BS90" si="463">(0.4*BF89*BF60)/2</f>
        <v>7.0266000000000009E-2</v>
      </c>
      <c r="BG90" s="170">
        <f t="shared" si="463"/>
        <v>7.0266000000000009E-2</v>
      </c>
      <c r="BH90" s="170">
        <f t="shared" si="463"/>
        <v>7.0266000000000009E-2</v>
      </c>
      <c r="BI90" s="170">
        <f t="shared" si="463"/>
        <v>7.0266000000000009E-2</v>
      </c>
      <c r="BJ90" s="170">
        <f t="shared" si="463"/>
        <v>7.0266000000000009E-2</v>
      </c>
      <c r="BK90" s="170">
        <f t="shared" si="463"/>
        <v>7.0266000000000009E-2</v>
      </c>
      <c r="BL90" s="170">
        <f t="shared" si="463"/>
        <v>7.0266000000000009E-2</v>
      </c>
      <c r="BM90" s="170">
        <f t="shared" si="463"/>
        <v>7.0266000000000009E-2</v>
      </c>
      <c r="BN90" s="170">
        <f t="shared" si="463"/>
        <v>7.0266000000000009E-2</v>
      </c>
      <c r="BO90" s="170">
        <f t="shared" si="463"/>
        <v>7.0266000000000009E-2</v>
      </c>
      <c r="BP90" s="170">
        <f t="shared" si="463"/>
        <v>7.0266000000000009E-2</v>
      </c>
      <c r="BQ90" s="170">
        <f t="shared" si="463"/>
        <v>7.0266000000000009E-2</v>
      </c>
      <c r="BR90" s="170">
        <f t="shared" si="463"/>
        <v>7.0266000000000009E-2</v>
      </c>
      <c r="BS90" s="175">
        <f t="shared" si="463"/>
        <v>7.0266000000000009E-2</v>
      </c>
      <c r="BT90" s="33">
        <f>(0.4*BT88*BT60)/2</f>
        <v>4.9200000000000001E-2</v>
      </c>
      <c r="BU90" s="170">
        <f>(0.4*BU88*BU60)/2</f>
        <v>4.9200000000000001E-2</v>
      </c>
      <c r="BV90" s="170">
        <f>(0.4*BV89*BV60)/2</f>
        <v>7.0266000000000009E-2</v>
      </c>
      <c r="BW90" s="170">
        <f>(0.4*BW89*BW60)/2</f>
        <v>7.0266000000000009E-2</v>
      </c>
      <c r="BX90" s="170">
        <f>(0.4*BX88*BX60)/2</f>
        <v>4.9200000000000001E-2</v>
      </c>
      <c r="BY90" s="170">
        <f>(0.4*BY88*BY60)/2</f>
        <v>4.9200000000000001E-2</v>
      </c>
      <c r="BZ90" s="170">
        <f>(0.4*BZ89*BZ60)/2</f>
        <v>7.0266000000000009E-2</v>
      </c>
      <c r="CA90" s="170">
        <f>(0.4*CA89*CA60)/2</f>
        <v>7.0266000000000009E-2</v>
      </c>
      <c r="CB90" s="170">
        <f>(0.4*CB88*CB60)/2</f>
        <v>4.9200000000000001E-2</v>
      </c>
      <c r="CC90" s="170">
        <f>(0.4*CC88*CC60)/2</f>
        <v>4.9200000000000001E-2</v>
      </c>
      <c r="CD90" s="170">
        <f>(0.4*CD89*CD60)/2</f>
        <v>7.0266000000000009E-2</v>
      </c>
      <c r="CE90" s="170">
        <f t="shared" ref="CE90:CL90" si="464">(0.4*CE88*CE60)/2</f>
        <v>4.9200000000000001E-2</v>
      </c>
      <c r="CF90" s="170">
        <f t="shared" si="464"/>
        <v>4.9200000000000001E-2</v>
      </c>
      <c r="CG90" s="170">
        <f t="shared" si="464"/>
        <v>4.9200000000000001E-2</v>
      </c>
      <c r="CH90" s="170">
        <f t="shared" si="464"/>
        <v>4.9200000000000001E-2</v>
      </c>
      <c r="CI90" s="170">
        <f t="shared" si="464"/>
        <v>4.9200000000000001E-2</v>
      </c>
      <c r="CJ90" s="170">
        <f t="shared" si="464"/>
        <v>4.9200000000000001E-2</v>
      </c>
      <c r="CK90" s="170">
        <f t="shared" si="464"/>
        <v>4.9200000000000001E-2</v>
      </c>
      <c r="CL90" s="170">
        <f t="shared" si="464"/>
        <v>4.9200000000000001E-2</v>
      </c>
      <c r="CM90" s="170">
        <f>(0.4*CM89*CM60)/2</f>
        <v>7.0266000000000009E-2</v>
      </c>
      <c r="CN90" s="170">
        <f>(0.4*CN89*CN60)/2</f>
        <v>7.0266000000000009E-2</v>
      </c>
      <c r="CO90" s="170">
        <f>(0.4*CO89*CO60)/2</f>
        <v>7.0266000000000009E-2</v>
      </c>
      <c r="CP90" s="170">
        <f>(0.4*CP89*CP60)/2</f>
        <v>7.0266000000000009E-2</v>
      </c>
      <c r="CQ90" s="175">
        <f>(0.4*CQ89*CQ60)/2</f>
        <v>7.0266000000000009E-2</v>
      </c>
      <c r="CR90" s="170"/>
      <c r="CS90" s="170"/>
      <c r="CT90" s="170"/>
      <c r="CU90" s="170"/>
      <c r="CV90" s="33">
        <f>(0.4*CV89*CV60)/2</f>
        <v>9.3688000000000018E-3</v>
      </c>
      <c r="CW90" s="170">
        <f>(0.4*CW88*CW60)/2</f>
        <v>6.5599999999999999E-3</v>
      </c>
      <c r="CX90" s="170">
        <f>(0.4*CX88*CX60)/2</f>
        <v>6.5599999999999999E-3</v>
      </c>
      <c r="CY90" s="170">
        <f>(0.4*CY89*CY60)/2</f>
        <v>9.3688000000000018E-3</v>
      </c>
      <c r="CZ90" s="170">
        <f>(0.4*CZ89*CZ60)/2</f>
        <v>9.3688000000000018E-3</v>
      </c>
      <c r="DA90" s="170">
        <f>(0.4*DA88*DA60)/2</f>
        <v>6.5599999999999999E-3</v>
      </c>
      <c r="DB90" s="170">
        <f>(0.4*DB88*DB60)/2</f>
        <v>6.5599999999999999E-3</v>
      </c>
      <c r="DC90" s="170">
        <f t="shared" ref="DC90:DV90" si="465">(0.4*DC89*DC60)/2</f>
        <v>9.3688000000000018E-3</v>
      </c>
      <c r="DD90" s="170">
        <f t="shared" si="465"/>
        <v>9.3688000000000018E-3</v>
      </c>
      <c r="DE90" s="170">
        <f t="shared" si="465"/>
        <v>9.3688000000000018E-3</v>
      </c>
      <c r="DF90" s="170">
        <f t="shared" si="465"/>
        <v>9.3688000000000018E-3</v>
      </c>
      <c r="DG90" s="170">
        <f t="shared" si="465"/>
        <v>9.3688000000000018E-3</v>
      </c>
      <c r="DH90" s="170">
        <f t="shared" si="465"/>
        <v>9.3688000000000018E-3</v>
      </c>
      <c r="DI90" s="170">
        <f t="shared" si="465"/>
        <v>9.3688000000000018E-3</v>
      </c>
      <c r="DJ90" s="170">
        <f t="shared" si="465"/>
        <v>9.3688000000000018E-3</v>
      </c>
      <c r="DK90" s="170">
        <f t="shared" si="465"/>
        <v>9.3688000000000018E-3</v>
      </c>
      <c r="DL90" s="170">
        <f t="shared" si="465"/>
        <v>9.3688000000000018E-3</v>
      </c>
      <c r="DM90" s="170">
        <f t="shared" si="465"/>
        <v>9.3688000000000018E-3</v>
      </c>
      <c r="DN90" s="170">
        <f t="shared" si="465"/>
        <v>9.3688000000000018E-3</v>
      </c>
      <c r="DO90" s="170">
        <f t="shared" si="465"/>
        <v>9.3688000000000018E-3</v>
      </c>
      <c r="DP90" s="170">
        <f t="shared" si="465"/>
        <v>9.3688000000000018E-3</v>
      </c>
      <c r="DQ90" s="170">
        <f t="shared" si="465"/>
        <v>9.3688000000000018E-3</v>
      </c>
      <c r="DR90" s="170">
        <f t="shared" si="465"/>
        <v>9.3688000000000018E-3</v>
      </c>
      <c r="DS90" s="170">
        <f t="shared" si="465"/>
        <v>9.3688000000000018E-3</v>
      </c>
      <c r="DT90" s="170">
        <f t="shared" si="465"/>
        <v>9.3688000000000018E-3</v>
      </c>
      <c r="DU90" s="170">
        <f t="shared" si="465"/>
        <v>9.3688000000000018E-3</v>
      </c>
      <c r="DV90" s="175">
        <f t="shared" si="465"/>
        <v>9.3688000000000018E-3</v>
      </c>
      <c r="EA90" s="181"/>
      <c r="EB90" s="181"/>
      <c r="EC90" s="181"/>
      <c r="ED90" s="181"/>
    </row>
    <row r="91" spans="1:134">
      <c r="A91" s="186" t="s">
        <v>681</v>
      </c>
      <c r="C91" s="33">
        <f t="shared" ref="C91:AH91" si="466">((C90*C58^2)/10)</f>
        <v>7.8719999999999999</v>
      </c>
      <c r="D91" s="170">
        <f t="shared" si="466"/>
        <v>7.8719999999999999</v>
      </c>
      <c r="E91" s="170">
        <f t="shared" si="466"/>
        <v>11.242560000000001</v>
      </c>
      <c r="F91" s="170">
        <f t="shared" si="466"/>
        <v>5.6875200000000001</v>
      </c>
      <c r="G91" s="170">
        <f t="shared" si="466"/>
        <v>8.1227496000000023</v>
      </c>
      <c r="H91" s="170">
        <f t="shared" si="466"/>
        <v>2.3812799999999998</v>
      </c>
      <c r="I91" s="170">
        <f t="shared" si="466"/>
        <v>2.3812799999999998</v>
      </c>
      <c r="J91" s="170">
        <f t="shared" si="466"/>
        <v>7.8719999999999999</v>
      </c>
      <c r="K91" s="170">
        <f t="shared" si="466"/>
        <v>7.8719999999999999</v>
      </c>
      <c r="L91" s="170">
        <f t="shared" si="466"/>
        <v>7.8719999999999999</v>
      </c>
      <c r="M91" s="170">
        <f t="shared" si="466"/>
        <v>7.8719999999999999</v>
      </c>
      <c r="N91" s="170">
        <f t="shared" si="466"/>
        <v>7.8719999999999999</v>
      </c>
      <c r="O91" s="175">
        <f t="shared" si="466"/>
        <v>11.242560000000001</v>
      </c>
      <c r="P91" s="33">
        <f t="shared" si="466"/>
        <v>18.04</v>
      </c>
      <c r="Q91" s="170">
        <f t="shared" si="466"/>
        <v>18.04</v>
      </c>
      <c r="R91" s="170">
        <f t="shared" si="466"/>
        <v>13.356161280000004</v>
      </c>
      <c r="S91" s="170">
        <f t="shared" si="466"/>
        <v>13.356161280000004</v>
      </c>
      <c r="T91" s="170">
        <f t="shared" si="466"/>
        <v>13.356161280000004</v>
      </c>
      <c r="U91" s="170">
        <f t="shared" si="466"/>
        <v>13.356161280000004</v>
      </c>
      <c r="V91" s="170">
        <f t="shared" si="466"/>
        <v>13.356161280000004</v>
      </c>
      <c r="W91" s="170">
        <f t="shared" si="466"/>
        <v>56.433903680000014</v>
      </c>
      <c r="X91" s="170">
        <f t="shared" si="466"/>
        <v>3.4925440000000001</v>
      </c>
      <c r="Y91" s="170">
        <f t="shared" si="466"/>
        <v>3.4925440000000001</v>
      </c>
      <c r="Z91" s="170">
        <f t="shared" si="466"/>
        <v>39.514816000000003</v>
      </c>
      <c r="AA91" s="170">
        <f t="shared" si="466"/>
        <v>39.514816000000003</v>
      </c>
      <c r="AB91" s="170">
        <f t="shared" si="466"/>
        <v>39.514816000000003</v>
      </c>
      <c r="AC91" s="170">
        <f t="shared" si="466"/>
        <v>39.514816000000003</v>
      </c>
      <c r="AD91" s="170">
        <f t="shared" si="466"/>
        <v>39.514816000000003</v>
      </c>
      <c r="AE91" s="170">
        <f t="shared" si="466"/>
        <v>56.433903680000014</v>
      </c>
      <c r="AF91" s="170">
        <f t="shared" si="466"/>
        <v>43.541498000000004</v>
      </c>
      <c r="AG91" s="170">
        <f t="shared" si="466"/>
        <v>43.541498000000004</v>
      </c>
      <c r="AH91" s="170">
        <f t="shared" si="466"/>
        <v>43.541498000000004</v>
      </c>
      <c r="AI91" s="170">
        <f t="shared" ref="AI91:BN91" si="467">((AI90*AI58^2)/10)</f>
        <v>43.541498000000004</v>
      </c>
      <c r="AJ91" s="170">
        <f t="shared" si="467"/>
        <v>43.541498000000004</v>
      </c>
      <c r="AK91" s="170">
        <f t="shared" si="467"/>
        <v>43.541498000000004</v>
      </c>
      <c r="AL91" s="170">
        <f t="shared" si="467"/>
        <v>43.541498000000004</v>
      </c>
      <c r="AM91" s="170">
        <f t="shared" si="467"/>
        <v>43.541498000000004</v>
      </c>
      <c r="AN91" s="175">
        <f t="shared" si="467"/>
        <v>43.541498000000004</v>
      </c>
      <c r="AO91" s="33">
        <f t="shared" si="467"/>
        <v>7.8719999999999999</v>
      </c>
      <c r="AP91" s="170">
        <f t="shared" si="467"/>
        <v>7.8719999999999999</v>
      </c>
      <c r="AQ91" s="170">
        <f t="shared" si="467"/>
        <v>11.242560000000001</v>
      </c>
      <c r="AR91" s="170">
        <f t="shared" si="467"/>
        <v>21.255465000000004</v>
      </c>
      <c r="AS91" s="170">
        <f t="shared" si="467"/>
        <v>21.255465000000004</v>
      </c>
      <c r="AT91" s="170">
        <f t="shared" si="467"/>
        <v>21.255465000000004</v>
      </c>
      <c r="AU91" s="170">
        <f t="shared" si="467"/>
        <v>21.255465000000004</v>
      </c>
      <c r="AV91" s="170">
        <f t="shared" si="467"/>
        <v>11.242560000000001</v>
      </c>
      <c r="AW91" s="170">
        <f t="shared" si="467"/>
        <v>7.8719999999999999</v>
      </c>
      <c r="AX91" s="170">
        <f t="shared" si="467"/>
        <v>11.242560000000001</v>
      </c>
      <c r="AY91" s="170">
        <f t="shared" si="467"/>
        <v>2.3812799999999998</v>
      </c>
      <c r="AZ91" s="170">
        <f t="shared" si="467"/>
        <v>2.3812799999999998</v>
      </c>
      <c r="BA91" s="170">
        <f t="shared" si="467"/>
        <v>7.8719999999999999</v>
      </c>
      <c r="BB91" s="170">
        <f t="shared" si="467"/>
        <v>7.8719999999999999</v>
      </c>
      <c r="BC91" s="170">
        <f t="shared" si="467"/>
        <v>7.8719999999999999</v>
      </c>
      <c r="BD91" s="170">
        <f t="shared" si="467"/>
        <v>7.8719999999999999</v>
      </c>
      <c r="BE91" s="170">
        <f t="shared" si="467"/>
        <v>7.8719999999999999</v>
      </c>
      <c r="BF91" s="170">
        <f t="shared" si="467"/>
        <v>11.242560000000001</v>
      </c>
      <c r="BG91" s="170">
        <f t="shared" si="467"/>
        <v>3.4008744000000006</v>
      </c>
      <c r="BH91" s="170">
        <f t="shared" si="467"/>
        <v>3.4008744000000006</v>
      </c>
      <c r="BI91" s="170">
        <f t="shared" si="467"/>
        <v>3.4008744000000006</v>
      </c>
      <c r="BJ91" s="170">
        <f t="shared" si="467"/>
        <v>3.4008744000000006</v>
      </c>
      <c r="BK91" s="170">
        <f t="shared" si="467"/>
        <v>14.228865000000003</v>
      </c>
      <c r="BL91" s="170">
        <f t="shared" si="467"/>
        <v>14.228865000000003</v>
      </c>
      <c r="BM91" s="170">
        <f t="shared" si="467"/>
        <v>14.228865000000003</v>
      </c>
      <c r="BN91" s="170">
        <f t="shared" si="467"/>
        <v>14.228865000000003</v>
      </c>
      <c r="BO91" s="170">
        <f t="shared" ref="BO91:CQ91" si="468">((BO90*BO58^2)/10)</f>
        <v>14.228865000000003</v>
      </c>
      <c r="BP91" s="170">
        <f t="shared" si="468"/>
        <v>14.228865000000003</v>
      </c>
      <c r="BQ91" s="170">
        <f t="shared" si="468"/>
        <v>14.228865000000003</v>
      </c>
      <c r="BR91" s="170">
        <f t="shared" si="468"/>
        <v>14.228865000000003</v>
      </c>
      <c r="BS91" s="175">
        <f t="shared" si="468"/>
        <v>14.228865000000003</v>
      </c>
      <c r="BT91" s="33">
        <f t="shared" si="468"/>
        <v>7.8719999999999999</v>
      </c>
      <c r="BU91" s="170">
        <f t="shared" si="468"/>
        <v>7.8719999999999999</v>
      </c>
      <c r="BV91" s="170">
        <f t="shared" si="468"/>
        <v>11.242560000000001</v>
      </c>
      <c r="BW91" s="170">
        <f t="shared" si="468"/>
        <v>8.1227496000000023</v>
      </c>
      <c r="BX91" s="170">
        <f t="shared" si="468"/>
        <v>5.6875200000000001</v>
      </c>
      <c r="BY91" s="170">
        <f t="shared" si="468"/>
        <v>5.6875200000000001</v>
      </c>
      <c r="BZ91" s="170">
        <f t="shared" si="468"/>
        <v>8.1227496000000023</v>
      </c>
      <c r="CA91" s="170">
        <f t="shared" si="468"/>
        <v>11.242560000000001</v>
      </c>
      <c r="CB91" s="170">
        <f t="shared" si="468"/>
        <v>7.8719999999999999</v>
      </c>
      <c r="CC91" s="170">
        <f t="shared" si="468"/>
        <v>7.8719999999999999</v>
      </c>
      <c r="CD91" s="170">
        <f t="shared" si="468"/>
        <v>11.242560000000001</v>
      </c>
      <c r="CE91" s="170">
        <f t="shared" si="468"/>
        <v>7.8719999999999999</v>
      </c>
      <c r="CF91" s="170">
        <f t="shared" si="468"/>
        <v>7.8719999999999999</v>
      </c>
      <c r="CG91" s="170">
        <f t="shared" si="468"/>
        <v>7.8719999999999999</v>
      </c>
      <c r="CH91" s="170">
        <f t="shared" si="468"/>
        <v>7.8719999999999999</v>
      </c>
      <c r="CI91" s="170">
        <f t="shared" si="468"/>
        <v>7.8719999999999999</v>
      </c>
      <c r="CJ91" s="170">
        <f t="shared" si="468"/>
        <v>7.8719999999999999</v>
      </c>
      <c r="CK91" s="170">
        <f t="shared" si="468"/>
        <v>7.8719999999999999</v>
      </c>
      <c r="CL91" s="170">
        <f t="shared" si="468"/>
        <v>7.8719999999999999</v>
      </c>
      <c r="CM91" s="170">
        <f t="shared" si="468"/>
        <v>11.242560000000001</v>
      </c>
      <c r="CN91" s="170">
        <f t="shared" si="468"/>
        <v>9.1064736000000011</v>
      </c>
      <c r="CO91" s="170">
        <f t="shared" si="468"/>
        <v>9.1064736000000011</v>
      </c>
      <c r="CP91" s="170">
        <f t="shared" si="468"/>
        <v>9.1064736000000011</v>
      </c>
      <c r="CQ91" s="175">
        <f t="shared" si="468"/>
        <v>4.7499815999999999</v>
      </c>
      <c r="CR91" s="170"/>
      <c r="CS91" s="170"/>
      <c r="CT91" s="170"/>
      <c r="CU91" s="170"/>
      <c r="CV91" s="33">
        <f t="shared" ref="CV91:DV91" si="469">((CV90*CV58^2)/10)</f>
        <v>1.1476780000000002</v>
      </c>
      <c r="CW91" s="170">
        <f t="shared" si="469"/>
        <v>0.80359999999999998</v>
      </c>
      <c r="CX91" s="170">
        <f t="shared" si="469"/>
        <v>0.80359999999999998</v>
      </c>
      <c r="CY91" s="170">
        <f t="shared" si="469"/>
        <v>1.1476780000000002</v>
      </c>
      <c r="CZ91" s="170">
        <f t="shared" si="469"/>
        <v>25.816665280000006</v>
      </c>
      <c r="DA91" s="170">
        <f t="shared" si="469"/>
        <v>18.076736</v>
      </c>
      <c r="DB91" s="170">
        <f t="shared" si="469"/>
        <v>18.076736</v>
      </c>
      <c r="DC91" s="170">
        <f t="shared" si="469"/>
        <v>25.816665280000006</v>
      </c>
      <c r="DD91" s="170">
        <f t="shared" si="469"/>
        <v>0.45344992000000006</v>
      </c>
      <c r="DE91" s="170">
        <f t="shared" si="469"/>
        <v>0.45344992000000006</v>
      </c>
      <c r="DF91" s="170">
        <f t="shared" si="469"/>
        <v>0.45344992000000006</v>
      </c>
      <c r="DG91" s="170">
        <f t="shared" si="469"/>
        <v>0.45344992000000006</v>
      </c>
      <c r="DH91" s="170">
        <f t="shared" si="469"/>
        <v>0.45344992000000006</v>
      </c>
      <c r="DI91" s="170">
        <f t="shared" si="469"/>
        <v>0.45344992000000006</v>
      </c>
      <c r="DJ91" s="170">
        <f t="shared" si="469"/>
        <v>0.45344992000000006</v>
      </c>
      <c r="DK91" s="170">
        <f t="shared" si="469"/>
        <v>0.45344992000000006</v>
      </c>
      <c r="DL91" s="170">
        <f t="shared" si="469"/>
        <v>0.45344992000000006</v>
      </c>
      <c r="DM91" s="170">
        <f t="shared" si="469"/>
        <v>0.45344992000000006</v>
      </c>
      <c r="DN91" s="170">
        <f t="shared" si="469"/>
        <v>0.45344992000000006</v>
      </c>
      <c r="DO91" s="170">
        <f t="shared" si="469"/>
        <v>0.45344992000000006</v>
      </c>
      <c r="DP91" s="170">
        <f t="shared" si="469"/>
        <v>0.45344992000000006</v>
      </c>
      <c r="DQ91" s="170">
        <f t="shared" si="469"/>
        <v>0.45344992000000006</v>
      </c>
      <c r="DR91" s="170">
        <f t="shared" si="469"/>
        <v>0.45344992000000006</v>
      </c>
      <c r="DS91" s="170">
        <f t="shared" si="469"/>
        <v>0.45344992000000006</v>
      </c>
      <c r="DT91" s="170">
        <f t="shared" si="469"/>
        <v>0.45344992000000006</v>
      </c>
      <c r="DU91" s="170">
        <f t="shared" si="469"/>
        <v>0.45344992000000006</v>
      </c>
      <c r="DV91" s="175">
        <f t="shared" si="469"/>
        <v>0.45344992000000006</v>
      </c>
      <c r="EA91" s="181"/>
      <c r="EB91" s="181"/>
      <c r="EC91" s="181"/>
      <c r="ED91" s="181"/>
    </row>
    <row r="92" spans="1:134">
      <c r="A92" s="186" t="s">
        <v>682</v>
      </c>
      <c r="C92" s="33">
        <v>7</v>
      </c>
      <c r="D92" s="170">
        <v>7</v>
      </c>
      <c r="E92" s="170">
        <v>7</v>
      </c>
      <c r="F92" s="170">
        <v>6.75</v>
      </c>
      <c r="G92" s="170">
        <v>6.75</v>
      </c>
      <c r="H92" s="170">
        <v>4.03</v>
      </c>
      <c r="I92" s="170">
        <v>3.96</v>
      </c>
      <c r="J92" s="170">
        <v>6.02</v>
      </c>
      <c r="K92" s="170">
        <v>6.02</v>
      </c>
      <c r="L92" s="170">
        <v>6.02</v>
      </c>
      <c r="M92" s="170">
        <v>6.02</v>
      </c>
      <c r="N92" s="170">
        <v>6.02</v>
      </c>
      <c r="O92" s="175">
        <v>6.02</v>
      </c>
      <c r="P92" s="33">
        <v>7.07</v>
      </c>
      <c r="Q92" s="170">
        <v>7.07</v>
      </c>
      <c r="R92" s="170">
        <v>6.99</v>
      </c>
      <c r="S92" s="170">
        <v>6.99</v>
      </c>
      <c r="T92" s="170">
        <v>6.99</v>
      </c>
      <c r="U92" s="170">
        <v>6.99</v>
      </c>
      <c r="V92" s="170">
        <v>6.99</v>
      </c>
      <c r="W92" s="170">
        <v>10.1</v>
      </c>
      <c r="X92" s="170">
        <v>5</v>
      </c>
      <c r="Y92" s="170">
        <v>3.96</v>
      </c>
      <c r="Z92" s="170">
        <v>10.1</v>
      </c>
      <c r="AA92" s="170">
        <v>10.1</v>
      </c>
      <c r="AB92" s="170">
        <v>10.1</v>
      </c>
      <c r="AC92" s="170">
        <v>10.1</v>
      </c>
      <c r="AD92" s="170">
        <v>10.1</v>
      </c>
      <c r="AE92" s="170">
        <v>10.1</v>
      </c>
      <c r="AF92" s="170">
        <v>8.9700000000000006</v>
      </c>
      <c r="AG92" s="170">
        <v>8.9700000000000006</v>
      </c>
      <c r="AH92" s="170">
        <v>8.9700000000000006</v>
      </c>
      <c r="AI92" s="170">
        <v>8.9700000000000006</v>
      </c>
      <c r="AJ92" s="170">
        <v>8.9700000000000006</v>
      </c>
      <c r="AK92" s="170">
        <v>8.9700000000000006</v>
      </c>
      <c r="AL92" s="170">
        <v>8.9700000000000006</v>
      </c>
      <c r="AM92" s="170">
        <v>8.9700000000000006</v>
      </c>
      <c r="AN92" s="175">
        <v>8.9700000000000006</v>
      </c>
      <c r="AO92" s="33">
        <v>7</v>
      </c>
      <c r="AP92" s="170">
        <v>7</v>
      </c>
      <c r="AQ92" s="170">
        <v>7</v>
      </c>
      <c r="AR92" s="170">
        <v>7.01</v>
      </c>
      <c r="AS92" s="170">
        <v>7.01</v>
      </c>
      <c r="AT92" s="170">
        <v>7.01</v>
      </c>
      <c r="AU92" s="170">
        <v>7.01</v>
      </c>
      <c r="AV92" s="170">
        <v>6.02</v>
      </c>
      <c r="AW92" s="170">
        <v>6.02</v>
      </c>
      <c r="AX92" s="170">
        <v>6.02</v>
      </c>
      <c r="AY92" s="170">
        <v>4.03</v>
      </c>
      <c r="AZ92" s="170">
        <v>3.96</v>
      </c>
      <c r="BA92" s="170">
        <v>6.02</v>
      </c>
      <c r="BB92" s="170">
        <v>6.02</v>
      </c>
      <c r="BC92" s="170">
        <v>6.02</v>
      </c>
      <c r="BD92" s="170">
        <v>6.02</v>
      </c>
      <c r="BE92" s="170">
        <v>6.02</v>
      </c>
      <c r="BF92" s="170">
        <v>6.02</v>
      </c>
      <c r="BG92" s="170">
        <v>6.75</v>
      </c>
      <c r="BH92" s="170">
        <v>6.75</v>
      </c>
      <c r="BI92" s="170">
        <v>6.75</v>
      </c>
      <c r="BJ92" s="170">
        <v>6.75</v>
      </c>
      <c r="BK92" s="170">
        <v>6.75</v>
      </c>
      <c r="BL92" s="170">
        <v>6.75</v>
      </c>
      <c r="BM92" s="170">
        <v>6.75</v>
      </c>
      <c r="BN92" s="170">
        <v>6.75</v>
      </c>
      <c r="BO92" s="170">
        <v>6.75</v>
      </c>
      <c r="BP92" s="170">
        <v>6.75</v>
      </c>
      <c r="BQ92" s="170">
        <v>6.75</v>
      </c>
      <c r="BR92" s="170">
        <v>6.75</v>
      </c>
      <c r="BS92" s="175">
        <v>6.75</v>
      </c>
      <c r="BT92" s="33">
        <v>7</v>
      </c>
      <c r="BU92" s="170">
        <v>7</v>
      </c>
      <c r="BV92" s="170">
        <v>7</v>
      </c>
      <c r="BW92" s="170">
        <v>6.75</v>
      </c>
      <c r="BX92" s="170">
        <v>6.75</v>
      </c>
      <c r="BY92" s="170">
        <v>6.75</v>
      </c>
      <c r="BZ92" s="170">
        <v>6.75</v>
      </c>
      <c r="CA92" s="170">
        <v>6.02</v>
      </c>
      <c r="CB92" s="170">
        <v>6.02</v>
      </c>
      <c r="CC92" s="170">
        <v>6.02</v>
      </c>
      <c r="CD92" s="170">
        <v>6.02</v>
      </c>
      <c r="CE92" s="170">
        <v>6.02</v>
      </c>
      <c r="CF92" s="170">
        <v>6.02</v>
      </c>
      <c r="CG92" s="170">
        <v>6.02</v>
      </c>
      <c r="CH92" s="170">
        <v>6.02</v>
      </c>
      <c r="CI92" s="170">
        <v>6.02</v>
      </c>
      <c r="CJ92" s="170">
        <v>6.02</v>
      </c>
      <c r="CK92" s="170">
        <v>6.02</v>
      </c>
      <c r="CL92" s="170">
        <v>6.02</v>
      </c>
      <c r="CM92" s="170">
        <v>6.02</v>
      </c>
      <c r="CN92" s="170">
        <v>5.5</v>
      </c>
      <c r="CO92" s="170">
        <v>5.5</v>
      </c>
      <c r="CP92" s="170">
        <v>5.5</v>
      </c>
      <c r="CQ92" s="175">
        <v>5.5</v>
      </c>
      <c r="CR92" s="170"/>
      <c r="CS92" s="170"/>
      <c r="CT92" s="170"/>
      <c r="CU92" s="170"/>
      <c r="CV92" s="33">
        <v>6</v>
      </c>
      <c r="CW92" s="170">
        <v>6</v>
      </c>
      <c r="CX92" s="170">
        <v>6</v>
      </c>
      <c r="CY92" s="170">
        <v>6</v>
      </c>
      <c r="CZ92" s="170">
        <v>6.75</v>
      </c>
      <c r="DA92" s="170">
        <v>6.75</v>
      </c>
      <c r="DB92" s="170">
        <v>6.75</v>
      </c>
      <c r="DC92" s="170">
        <v>6.75</v>
      </c>
      <c r="DD92" s="170">
        <v>5</v>
      </c>
      <c r="DE92" s="170">
        <v>5</v>
      </c>
      <c r="DF92" s="170">
        <v>5</v>
      </c>
      <c r="DG92" s="170">
        <v>5</v>
      </c>
      <c r="DH92" s="170">
        <v>5</v>
      </c>
      <c r="DI92" s="170">
        <v>5</v>
      </c>
      <c r="DJ92" s="170">
        <v>5</v>
      </c>
      <c r="DK92" s="170">
        <v>5</v>
      </c>
      <c r="DL92" s="170">
        <v>5</v>
      </c>
      <c r="DM92" s="170">
        <v>5</v>
      </c>
      <c r="DN92" s="170">
        <v>5</v>
      </c>
      <c r="DO92" s="170">
        <v>5</v>
      </c>
      <c r="DP92" s="170">
        <v>5</v>
      </c>
      <c r="DQ92" s="170">
        <v>5</v>
      </c>
      <c r="DR92" s="170">
        <v>5</v>
      </c>
      <c r="DS92" s="170">
        <v>5</v>
      </c>
      <c r="DT92" s="170">
        <v>5</v>
      </c>
      <c r="DU92" s="170">
        <v>5</v>
      </c>
      <c r="DV92" s="175">
        <v>5</v>
      </c>
      <c r="EA92" s="181"/>
      <c r="EB92" s="181"/>
      <c r="EC92" s="181"/>
      <c r="ED92" s="181"/>
    </row>
    <row r="93" spans="1:134">
      <c r="A93" s="186" t="s">
        <v>683</v>
      </c>
      <c r="C93" s="33">
        <v>0.30499999999999999</v>
      </c>
      <c r="D93" s="170">
        <v>0.30499999999999999</v>
      </c>
      <c r="E93" s="170">
        <v>0.30499999999999999</v>
      </c>
      <c r="F93" s="170">
        <v>0.28499999999999998</v>
      </c>
      <c r="G93" s="170">
        <v>0.28499999999999998</v>
      </c>
      <c r="H93" s="170">
        <v>0.26</v>
      </c>
      <c r="I93" s="170">
        <v>0.19</v>
      </c>
      <c r="J93" s="170">
        <v>0.315</v>
      </c>
      <c r="K93" s="170">
        <v>0.315</v>
      </c>
      <c r="L93" s="170">
        <v>0.315</v>
      </c>
      <c r="M93" s="170">
        <v>0.315</v>
      </c>
      <c r="N93" s="170">
        <v>0.315</v>
      </c>
      <c r="O93" s="175">
        <v>0.315</v>
      </c>
      <c r="P93" s="33">
        <v>0.38</v>
      </c>
      <c r="Q93" s="170">
        <v>0.38</v>
      </c>
      <c r="R93" s="170">
        <v>0.29499999999999998</v>
      </c>
      <c r="S93" s="170">
        <v>0.29499999999999998</v>
      </c>
      <c r="T93" s="170">
        <v>0.29499999999999998</v>
      </c>
      <c r="U93" s="170">
        <v>0.29499999999999998</v>
      </c>
      <c r="V93" s="170">
        <v>0.29499999999999998</v>
      </c>
      <c r="W93" s="170">
        <v>0.45</v>
      </c>
      <c r="X93" s="170">
        <v>0.23</v>
      </c>
      <c r="Y93" s="170">
        <v>0.19</v>
      </c>
      <c r="Z93" s="170">
        <v>0.45</v>
      </c>
      <c r="AA93" s="170">
        <v>0.45</v>
      </c>
      <c r="AB93" s="170">
        <v>0.45</v>
      </c>
      <c r="AC93" s="170">
        <v>0.45</v>
      </c>
      <c r="AD93" s="170">
        <v>0.45</v>
      </c>
      <c r="AE93" s="170">
        <v>0.45</v>
      </c>
      <c r="AF93" s="170">
        <v>0.41499999999999998</v>
      </c>
      <c r="AG93" s="170">
        <v>0.41499999999999998</v>
      </c>
      <c r="AH93" s="170">
        <v>0.41499999999999998</v>
      </c>
      <c r="AI93" s="170">
        <v>0.41499999999999998</v>
      </c>
      <c r="AJ93" s="170">
        <v>0.41499999999999998</v>
      </c>
      <c r="AK93" s="170">
        <v>0.41499999999999998</v>
      </c>
      <c r="AL93" s="170">
        <v>0.41499999999999998</v>
      </c>
      <c r="AM93" s="170">
        <v>0.41499999999999998</v>
      </c>
      <c r="AN93" s="175">
        <v>0.41499999999999998</v>
      </c>
      <c r="AO93" s="33">
        <v>0.30499999999999999</v>
      </c>
      <c r="AP93" s="170">
        <v>0.30499999999999999</v>
      </c>
      <c r="AQ93" s="170">
        <v>0.30499999999999999</v>
      </c>
      <c r="AR93" s="170">
        <v>0.39500000000000002</v>
      </c>
      <c r="AS93" s="170">
        <v>0.39500000000000002</v>
      </c>
      <c r="AT93" s="170">
        <v>0.39500000000000002</v>
      </c>
      <c r="AU93" s="170">
        <v>0.39500000000000002</v>
      </c>
      <c r="AV93" s="170">
        <v>0.315</v>
      </c>
      <c r="AW93" s="170">
        <v>0.315</v>
      </c>
      <c r="AX93" s="170">
        <v>0.315</v>
      </c>
      <c r="AY93" s="170">
        <v>0.26</v>
      </c>
      <c r="AZ93" s="170">
        <v>0.19</v>
      </c>
      <c r="BA93" s="170">
        <v>0.315</v>
      </c>
      <c r="BB93" s="170">
        <v>0.315</v>
      </c>
      <c r="BC93" s="170">
        <v>0.315</v>
      </c>
      <c r="BD93" s="170">
        <v>0.315</v>
      </c>
      <c r="BE93" s="170">
        <v>0.315</v>
      </c>
      <c r="BF93" s="170">
        <v>0.315</v>
      </c>
      <c r="BG93" s="170">
        <v>0.28499999999999998</v>
      </c>
      <c r="BH93" s="170">
        <v>0.28499999999999998</v>
      </c>
      <c r="BI93" s="170">
        <v>0.28499999999999998</v>
      </c>
      <c r="BJ93" s="170">
        <v>0.28499999999999998</v>
      </c>
      <c r="BK93" s="170">
        <v>0.28499999999999998</v>
      </c>
      <c r="BL93" s="170">
        <v>0.28499999999999998</v>
      </c>
      <c r="BM93" s="170">
        <v>0.28499999999999998</v>
      </c>
      <c r="BN93" s="170">
        <v>0.28499999999999998</v>
      </c>
      <c r="BO93" s="170">
        <v>0.28499999999999998</v>
      </c>
      <c r="BP93" s="170">
        <v>0.28499999999999998</v>
      </c>
      <c r="BQ93" s="170">
        <v>0.28499999999999998</v>
      </c>
      <c r="BR93" s="170">
        <v>0.28499999999999998</v>
      </c>
      <c r="BS93" s="175">
        <v>0.28499999999999998</v>
      </c>
      <c r="BT93" s="33">
        <v>0.30499999999999999</v>
      </c>
      <c r="BU93" s="170">
        <v>0.30499999999999999</v>
      </c>
      <c r="BV93" s="170">
        <v>0.30499999999999999</v>
      </c>
      <c r="BW93" s="170">
        <v>0.28499999999999998</v>
      </c>
      <c r="BX93" s="170">
        <v>0.28499999999999998</v>
      </c>
      <c r="BY93" s="170">
        <v>0.28499999999999998</v>
      </c>
      <c r="BZ93" s="170">
        <v>0.28499999999999998</v>
      </c>
      <c r="CA93" s="170">
        <v>0.315</v>
      </c>
      <c r="CB93" s="170">
        <v>0.315</v>
      </c>
      <c r="CC93" s="170">
        <v>0.315</v>
      </c>
      <c r="CD93" s="170">
        <v>0.315</v>
      </c>
      <c r="CE93" s="170">
        <v>0.315</v>
      </c>
      <c r="CF93" s="170">
        <v>0.315</v>
      </c>
      <c r="CG93" s="170">
        <v>0.315</v>
      </c>
      <c r="CH93" s="170">
        <v>0.315</v>
      </c>
      <c r="CI93" s="170">
        <v>0.315</v>
      </c>
      <c r="CJ93" s="170">
        <v>0.315</v>
      </c>
      <c r="CK93" s="170">
        <v>0.315</v>
      </c>
      <c r="CL93" s="170">
        <v>0.315</v>
      </c>
      <c r="CM93" s="170">
        <v>0.315</v>
      </c>
      <c r="CN93" s="170">
        <v>0.25</v>
      </c>
      <c r="CO93" s="170">
        <v>0.25</v>
      </c>
      <c r="CP93" s="170">
        <v>0.25</v>
      </c>
      <c r="CQ93" s="175">
        <v>0.25</v>
      </c>
      <c r="CR93" s="170"/>
      <c r="CS93" s="170"/>
      <c r="CT93" s="170"/>
      <c r="CU93" s="170"/>
      <c r="CV93" s="33">
        <v>0.3</v>
      </c>
      <c r="CW93" s="170">
        <v>0.3</v>
      </c>
      <c r="CX93" s="170">
        <v>0.3</v>
      </c>
      <c r="CY93" s="170">
        <v>0.3</v>
      </c>
      <c r="CZ93" s="170">
        <v>0.28499999999999998</v>
      </c>
      <c r="DA93" s="170">
        <v>0.28499999999999998</v>
      </c>
      <c r="DB93" s="170">
        <v>0.28499999999999998</v>
      </c>
      <c r="DC93" s="170">
        <v>0.28499999999999998</v>
      </c>
      <c r="DD93" s="170">
        <v>0.23</v>
      </c>
      <c r="DE93" s="170">
        <v>0.23</v>
      </c>
      <c r="DF93" s="170">
        <v>0.23</v>
      </c>
      <c r="DG93" s="170">
        <v>0.23</v>
      </c>
      <c r="DH93" s="170">
        <v>0.23</v>
      </c>
      <c r="DI93" s="170">
        <v>0.23</v>
      </c>
      <c r="DJ93" s="170">
        <v>0.23</v>
      </c>
      <c r="DK93" s="170">
        <v>0.23</v>
      </c>
      <c r="DL93" s="170">
        <v>0.23</v>
      </c>
      <c r="DM93" s="170">
        <v>0.23</v>
      </c>
      <c r="DN93" s="170">
        <v>0.23</v>
      </c>
      <c r="DO93" s="170">
        <v>0.23</v>
      </c>
      <c r="DP93" s="170">
        <v>0.23</v>
      </c>
      <c r="DQ93" s="170">
        <v>0.23</v>
      </c>
      <c r="DR93" s="170">
        <v>0.23</v>
      </c>
      <c r="DS93" s="170">
        <v>0.23</v>
      </c>
      <c r="DT93" s="170">
        <v>0.23</v>
      </c>
      <c r="DU93" s="170">
        <v>0.23</v>
      </c>
      <c r="DV93" s="175">
        <v>0.23</v>
      </c>
      <c r="EA93" s="181"/>
      <c r="EB93" s="181"/>
      <c r="EC93" s="181"/>
      <c r="ED93" s="181"/>
    </row>
    <row r="94" spans="1:134">
      <c r="A94" s="186" t="s">
        <v>679</v>
      </c>
      <c r="C94" s="33">
        <f t="shared" ref="C94:J94" si="470">(6*C91)/((C92*C93)^2)</f>
        <v>10.361928162826541</v>
      </c>
      <c r="D94" s="170">
        <f t="shared" si="470"/>
        <v>10.361928162826541</v>
      </c>
      <c r="E94" s="170">
        <f t="shared" si="470"/>
        <v>14.798602526202639</v>
      </c>
      <c r="F94" s="170">
        <f t="shared" si="470"/>
        <v>9.2209766347860143</v>
      </c>
      <c r="G94" s="170">
        <f t="shared" si="470"/>
        <v>13.16912894755842</v>
      </c>
      <c r="H94" s="170">
        <f t="shared" si="470"/>
        <v>13.01382392710696</v>
      </c>
      <c r="I94" s="170">
        <f t="shared" si="470"/>
        <v>25.238534933825793</v>
      </c>
      <c r="J94" s="170">
        <f t="shared" si="470"/>
        <v>13.13476314540636</v>
      </c>
      <c r="K94" s="170">
        <f t="shared" ref="K94:O94" si="471">(6*K91)/((K92*K93)^2)</f>
        <v>13.13476314540636</v>
      </c>
      <c r="L94" s="170">
        <f t="shared" si="471"/>
        <v>13.13476314540636</v>
      </c>
      <c r="M94" s="170">
        <f t="shared" si="471"/>
        <v>13.13476314540636</v>
      </c>
      <c r="N94" s="170">
        <f t="shared" si="471"/>
        <v>13.13476314540636</v>
      </c>
      <c r="O94" s="175">
        <f t="shared" si="471"/>
        <v>18.758684292177307</v>
      </c>
      <c r="P94" s="33">
        <f>(6*P91)/((P92*P93)^2)</f>
        <v>14.996218608712349</v>
      </c>
      <c r="Q94" s="170">
        <f>(6*Q91)/((Q92*Q93)^2)</f>
        <v>14.996218608712349</v>
      </c>
      <c r="R94" s="170">
        <f>(6*R91)/((R92*R93)^2)</f>
        <v>18.846665458672938</v>
      </c>
      <c r="S94" s="170">
        <f t="shared" ref="S94:V94" si="472">(6*S91)/((S92*S93)^2)</f>
        <v>18.846665458672938</v>
      </c>
      <c r="T94" s="170">
        <f t="shared" si="472"/>
        <v>18.846665458672938</v>
      </c>
      <c r="U94" s="170">
        <f t="shared" si="472"/>
        <v>18.846665458672938</v>
      </c>
      <c r="V94" s="170">
        <f t="shared" si="472"/>
        <v>18.846665458672938</v>
      </c>
      <c r="W94" s="170">
        <f t="shared" ref="W94:AE94" si="473">(6*W91)/((W92*W93)^2)</f>
        <v>16.39168380151547</v>
      </c>
      <c r="X94" s="170">
        <f t="shared" si="473"/>
        <v>15.845190170132323</v>
      </c>
      <c r="Y94" s="170">
        <f t="shared" si="473"/>
        <v>37.0165179029445</v>
      </c>
      <c r="Z94" s="170">
        <f t="shared" si="473"/>
        <v>11.477397931212264</v>
      </c>
      <c r="AA94" s="170">
        <f t="shared" si="473"/>
        <v>11.477397931212264</v>
      </c>
      <c r="AB94" s="170">
        <f t="shared" si="473"/>
        <v>11.477397931212264</v>
      </c>
      <c r="AC94" s="170">
        <f t="shared" si="473"/>
        <v>11.477397931212264</v>
      </c>
      <c r="AD94" s="170">
        <f t="shared" si="473"/>
        <v>11.477397931212264</v>
      </c>
      <c r="AE94" s="170">
        <f t="shared" si="473"/>
        <v>16.39168380151547</v>
      </c>
      <c r="AF94" s="170">
        <f t="shared" ref="AF94:BK94" si="474">(6*AF91)/((AF92*AF93)^2)</f>
        <v>18.852699156111548</v>
      </c>
      <c r="AG94" s="170">
        <f t="shared" ref="AG94:AN94" si="475">(6*AG91)/((AG92*AG93)^2)</f>
        <v>18.852699156111548</v>
      </c>
      <c r="AH94" s="170">
        <f t="shared" si="475"/>
        <v>18.852699156111548</v>
      </c>
      <c r="AI94" s="170">
        <f t="shared" si="475"/>
        <v>18.852699156111548</v>
      </c>
      <c r="AJ94" s="170">
        <f t="shared" si="475"/>
        <v>18.852699156111548</v>
      </c>
      <c r="AK94" s="170">
        <f t="shared" si="475"/>
        <v>18.852699156111548</v>
      </c>
      <c r="AL94" s="170">
        <f t="shared" si="475"/>
        <v>18.852699156111548</v>
      </c>
      <c r="AM94" s="170">
        <f t="shared" si="475"/>
        <v>18.852699156111548</v>
      </c>
      <c r="AN94" s="175">
        <f t="shared" si="475"/>
        <v>18.852699156111548</v>
      </c>
      <c r="AO94" s="33">
        <f t="shared" ref="AO94" si="476">(6*AO91)/((AO92*AO93)^2)</f>
        <v>10.361928162826541</v>
      </c>
      <c r="AP94" s="170">
        <f t="shared" ref="AP94" si="477">(6*AP91)/((AP92*AP93)^2)</f>
        <v>10.361928162826541</v>
      </c>
      <c r="AQ94" s="170">
        <f t="shared" ref="AQ94:AR94" si="478">(6*AQ91)/((AQ92*AQ93)^2)</f>
        <v>14.798602526202639</v>
      </c>
      <c r="AR94" s="170">
        <f t="shared" si="478"/>
        <v>16.633806059126897</v>
      </c>
      <c r="AS94" s="170">
        <f t="shared" ref="AS94" si="479">(6*AS91)/((AS92*AS93)^2)</f>
        <v>16.633806059126897</v>
      </c>
      <c r="AT94" s="170">
        <f t="shared" ref="AT94" si="480">(6*AT91)/((AT92*AT93)^2)</f>
        <v>16.633806059126897</v>
      </c>
      <c r="AU94" s="170">
        <f t="shared" ref="AU94" si="481">(6*AU91)/((AU92*AU93)^2)</f>
        <v>16.633806059126897</v>
      </c>
      <c r="AV94" s="170">
        <f t="shared" si="474"/>
        <v>18.758684292177307</v>
      </c>
      <c r="AW94" s="170">
        <f t="shared" ref="AW94:AX94" si="482">(6*AW91)/((AW92*AW93)^2)</f>
        <v>13.13476314540636</v>
      </c>
      <c r="AX94" s="170">
        <f t="shared" si="482"/>
        <v>18.758684292177307</v>
      </c>
      <c r="AY94" s="170">
        <f t="shared" ref="AY94" si="483">(6*AY91)/((AY92*AY93)^2)</f>
        <v>13.01382392710696</v>
      </c>
      <c r="AZ94" s="170">
        <f t="shared" ref="AZ94" si="484">(6*AZ91)/((AZ92*AZ93)^2)</f>
        <v>25.238534933825793</v>
      </c>
      <c r="BA94" s="170">
        <f t="shared" ref="BA94:BF94" si="485">(6*BA91)/((BA92*BA93)^2)</f>
        <v>13.13476314540636</v>
      </c>
      <c r="BB94" s="170">
        <f t="shared" si="485"/>
        <v>13.13476314540636</v>
      </c>
      <c r="BC94" s="170">
        <f t="shared" si="485"/>
        <v>13.13476314540636</v>
      </c>
      <c r="BD94" s="170">
        <f t="shared" si="485"/>
        <v>13.13476314540636</v>
      </c>
      <c r="BE94" s="170">
        <f t="shared" si="485"/>
        <v>13.13476314540636</v>
      </c>
      <c r="BF94" s="170">
        <f t="shared" si="485"/>
        <v>18.758684292177307</v>
      </c>
      <c r="BG94" s="170">
        <f t="shared" si="474"/>
        <v>5.5137183482857042</v>
      </c>
      <c r="BH94" s="170">
        <f t="shared" ref="BH94:BJ94" si="486">(6*BH91)/((BH92*BH93)^2)</f>
        <v>5.5137183482857042</v>
      </c>
      <c r="BI94" s="170">
        <f t="shared" si="486"/>
        <v>5.5137183482857042</v>
      </c>
      <c r="BJ94" s="170">
        <f t="shared" si="486"/>
        <v>5.5137183482857042</v>
      </c>
      <c r="BK94" s="170">
        <f t="shared" si="474"/>
        <v>23.068759618344117</v>
      </c>
      <c r="BL94" s="170">
        <f t="shared" ref="BL94:BS94" si="487">(6*BL91)/((BL92*BL93)^2)</f>
        <v>23.068759618344117</v>
      </c>
      <c r="BM94" s="170">
        <f t="shared" si="487"/>
        <v>23.068759618344117</v>
      </c>
      <c r="BN94" s="170">
        <f t="shared" si="487"/>
        <v>23.068759618344117</v>
      </c>
      <c r="BO94" s="170">
        <f t="shared" si="487"/>
        <v>23.068759618344117</v>
      </c>
      <c r="BP94" s="170">
        <f t="shared" si="487"/>
        <v>23.068759618344117</v>
      </c>
      <c r="BQ94" s="170">
        <f t="shared" si="487"/>
        <v>23.068759618344117</v>
      </c>
      <c r="BR94" s="170">
        <f t="shared" si="487"/>
        <v>23.068759618344117</v>
      </c>
      <c r="BS94" s="175">
        <f t="shared" si="487"/>
        <v>23.068759618344117</v>
      </c>
      <c r="BT94" s="33">
        <f t="shared" ref="BT94" si="488">(6*BT91)/((BT92*BT93)^2)</f>
        <v>10.361928162826541</v>
      </c>
      <c r="BU94" s="170">
        <f t="shared" ref="BU94" si="489">(6*BU91)/((BU92*BU93)^2)</f>
        <v>10.361928162826541</v>
      </c>
      <c r="BV94" s="170">
        <f t="shared" ref="BV94" si="490">(6*BV91)/((BV92*BV93)^2)</f>
        <v>14.798602526202639</v>
      </c>
      <c r="BW94" s="170">
        <f t="shared" ref="BW94" si="491">(6*BW91)/((BW92*BW93)^2)</f>
        <v>13.16912894755842</v>
      </c>
      <c r="BX94" s="170">
        <f t="shared" ref="BX94" si="492">(6*BX91)/((BX92*BX93)^2)</f>
        <v>9.2209766347860143</v>
      </c>
      <c r="BY94" s="170">
        <f t="shared" ref="BY94:CE94" si="493">(6*BY91)/((BY92*BY93)^2)</f>
        <v>9.2209766347860143</v>
      </c>
      <c r="BZ94" s="170">
        <f t="shared" si="493"/>
        <v>13.16912894755842</v>
      </c>
      <c r="CA94" s="170">
        <f t="shared" si="493"/>
        <v>18.758684292177307</v>
      </c>
      <c r="CB94" s="170">
        <f t="shared" si="493"/>
        <v>13.13476314540636</v>
      </c>
      <c r="CC94" s="170">
        <f t="shared" si="493"/>
        <v>13.13476314540636</v>
      </c>
      <c r="CD94" s="170">
        <f t="shared" si="493"/>
        <v>18.758684292177307</v>
      </c>
      <c r="CE94" s="170">
        <f t="shared" si="493"/>
        <v>13.13476314540636</v>
      </c>
      <c r="CF94" s="170">
        <f t="shared" ref="CF94:CH94" si="494">(6*CF91)/((CF92*CF93)^2)</f>
        <v>13.13476314540636</v>
      </c>
      <c r="CG94" s="170">
        <f t="shared" si="494"/>
        <v>13.13476314540636</v>
      </c>
      <c r="CH94" s="170">
        <f t="shared" si="494"/>
        <v>13.13476314540636</v>
      </c>
      <c r="CI94" s="170">
        <f t="shared" ref="CI94" si="495">(6*CI91)/((CI92*CI93)^2)</f>
        <v>13.13476314540636</v>
      </c>
      <c r="CJ94" s="170">
        <f t="shared" ref="CJ94" si="496">(6*CJ91)/((CJ92*CJ93)^2)</f>
        <v>13.13476314540636</v>
      </c>
      <c r="CK94" s="170">
        <f t="shared" ref="CK94" si="497">(6*CK91)/((CK92*CK93)^2)</f>
        <v>13.13476314540636</v>
      </c>
      <c r="CL94" s="170">
        <f t="shared" ref="CL94" si="498">(6*CL91)/((CL92*CL93)^2)</f>
        <v>13.13476314540636</v>
      </c>
      <c r="CM94" s="170">
        <f t="shared" ref="CM94:CQ94" si="499">(6*CM91)/((CM92*CM93)^2)</f>
        <v>18.758684292177307</v>
      </c>
      <c r="CN94" s="170">
        <f t="shared" si="499"/>
        <v>28.899883160330582</v>
      </c>
      <c r="CO94" s="170">
        <f t="shared" si="499"/>
        <v>28.899883160330582</v>
      </c>
      <c r="CP94" s="170">
        <f t="shared" si="499"/>
        <v>28.899883160330582</v>
      </c>
      <c r="CQ94" s="175">
        <f t="shared" si="499"/>
        <v>15.074321771900825</v>
      </c>
      <c r="CR94" s="170"/>
      <c r="CS94" s="170"/>
      <c r="CT94" s="170"/>
      <c r="CU94" s="170"/>
      <c r="CV94" s="33">
        <f t="shared" ref="CV94:DD94" si="500">(6*CV91)/((CV92*CV93)^2)</f>
        <v>2.1253296296296305</v>
      </c>
      <c r="CW94" s="170">
        <f t="shared" ref="CW94:CY94" si="501">(6*CW91)/((CW92*CW93)^2)</f>
        <v>1.4881481481481484</v>
      </c>
      <c r="CX94" s="170">
        <f t="shared" si="501"/>
        <v>1.4881481481481484</v>
      </c>
      <c r="CY94" s="170">
        <f t="shared" si="501"/>
        <v>2.1253296296296305</v>
      </c>
      <c r="CZ94" s="170">
        <f t="shared" si="500"/>
        <v>41.855653665388672</v>
      </c>
      <c r="DA94" s="170">
        <f t="shared" si="500"/>
        <v>29.307177871760487</v>
      </c>
      <c r="DB94" s="170">
        <f t="shared" si="500"/>
        <v>29.307177871760487</v>
      </c>
      <c r="DC94" s="170">
        <f t="shared" si="500"/>
        <v>41.855653665388672</v>
      </c>
      <c r="DD94" s="170">
        <f t="shared" si="500"/>
        <v>2.0572397126654063</v>
      </c>
      <c r="DE94" s="170">
        <f t="shared" ref="DE94:DM94" si="502">(6*DE91)/((DE92*DE93)^2)</f>
        <v>2.0572397126654063</v>
      </c>
      <c r="DF94" s="170">
        <f t="shared" si="502"/>
        <v>2.0572397126654063</v>
      </c>
      <c r="DG94" s="170">
        <f t="shared" si="502"/>
        <v>2.0572397126654063</v>
      </c>
      <c r="DH94" s="170">
        <f t="shared" si="502"/>
        <v>2.0572397126654063</v>
      </c>
      <c r="DI94" s="170">
        <f t="shared" si="502"/>
        <v>2.0572397126654063</v>
      </c>
      <c r="DJ94" s="170">
        <f t="shared" si="502"/>
        <v>2.0572397126654063</v>
      </c>
      <c r="DK94" s="170">
        <f t="shared" si="502"/>
        <v>2.0572397126654063</v>
      </c>
      <c r="DL94" s="170">
        <f t="shared" si="502"/>
        <v>2.0572397126654063</v>
      </c>
      <c r="DM94" s="170">
        <f t="shared" si="502"/>
        <v>2.0572397126654063</v>
      </c>
      <c r="DN94" s="170">
        <f t="shared" ref="DN94:DV94" si="503">(6*DN91)/((DN92*DN93)^2)</f>
        <v>2.0572397126654063</v>
      </c>
      <c r="DO94" s="170">
        <f t="shared" si="503"/>
        <v>2.0572397126654063</v>
      </c>
      <c r="DP94" s="170">
        <f t="shared" si="503"/>
        <v>2.0572397126654063</v>
      </c>
      <c r="DQ94" s="170">
        <f t="shared" si="503"/>
        <v>2.0572397126654063</v>
      </c>
      <c r="DR94" s="170">
        <f t="shared" si="503"/>
        <v>2.0572397126654063</v>
      </c>
      <c r="DS94" s="170">
        <f t="shared" si="503"/>
        <v>2.0572397126654063</v>
      </c>
      <c r="DT94" s="170">
        <f t="shared" si="503"/>
        <v>2.0572397126654063</v>
      </c>
      <c r="DU94" s="170">
        <f t="shared" si="503"/>
        <v>2.0572397126654063</v>
      </c>
      <c r="DV94" s="175">
        <f t="shared" si="503"/>
        <v>2.0572397126654063</v>
      </c>
      <c r="EA94" s="181"/>
      <c r="EB94" s="181"/>
      <c r="EC94" s="181"/>
      <c r="ED94" s="181"/>
    </row>
    <row r="95" spans="1:134">
      <c r="A95" s="186" t="s">
        <v>686</v>
      </c>
      <c r="C95" s="33">
        <f t="shared" ref="C95:AH95" si="504">((C75/(30*12)*C92))+C94</f>
        <v>10.396296218382096</v>
      </c>
      <c r="D95" s="170">
        <f t="shared" si="504"/>
        <v>10.396296218382096</v>
      </c>
      <c r="E95" s="170">
        <f t="shared" si="504"/>
        <v>14.832970581758195</v>
      </c>
      <c r="F95" s="170">
        <f t="shared" si="504"/>
        <v>9.2209766347860143</v>
      </c>
      <c r="G95" s="170">
        <f t="shared" si="504"/>
        <v>13.16912894755842</v>
      </c>
      <c r="H95" s="170">
        <f t="shared" si="504"/>
        <v>13.033307857662516</v>
      </c>
      <c r="I95" s="170">
        <f t="shared" si="504"/>
        <v>25.238534933825793</v>
      </c>
      <c r="J95" s="170">
        <f t="shared" si="504"/>
        <v>13.13476314540636</v>
      </c>
      <c r="K95" s="170">
        <f t="shared" si="504"/>
        <v>13.13476314540636</v>
      </c>
      <c r="L95" s="170">
        <f t="shared" si="504"/>
        <v>13.13476314540636</v>
      </c>
      <c r="M95" s="170">
        <f t="shared" si="504"/>
        <v>13.13476314540636</v>
      </c>
      <c r="N95" s="170">
        <f t="shared" si="504"/>
        <v>13.13476314540636</v>
      </c>
      <c r="O95" s="175">
        <f t="shared" si="504"/>
        <v>18.758684292177307</v>
      </c>
      <c r="P95" s="33">
        <f t="shared" si="504"/>
        <v>15.039885678156793</v>
      </c>
      <c r="Q95" s="170">
        <f t="shared" si="504"/>
        <v>15.039885678156793</v>
      </c>
      <c r="R95" s="170">
        <f t="shared" si="504"/>
        <v>18.846665458672938</v>
      </c>
      <c r="S95" s="170">
        <f t="shared" si="504"/>
        <v>18.846665458672938</v>
      </c>
      <c r="T95" s="170">
        <f t="shared" si="504"/>
        <v>18.846665458672938</v>
      </c>
      <c r="U95" s="170">
        <f t="shared" si="504"/>
        <v>18.846665458672938</v>
      </c>
      <c r="V95" s="170">
        <f t="shared" si="504"/>
        <v>18.846665458672938</v>
      </c>
      <c r="W95" s="170">
        <f t="shared" si="504"/>
        <v>16.39168380151547</v>
      </c>
      <c r="X95" s="170">
        <f t="shared" si="504"/>
        <v>15.875488781243433</v>
      </c>
      <c r="Y95" s="170">
        <f t="shared" si="504"/>
        <v>37.0165179029445</v>
      </c>
      <c r="Z95" s="170">
        <f t="shared" si="504"/>
        <v>11.477397931212264</v>
      </c>
      <c r="AA95" s="170">
        <f t="shared" si="504"/>
        <v>11.477397931212264</v>
      </c>
      <c r="AB95" s="170">
        <f t="shared" si="504"/>
        <v>11.477397931212264</v>
      </c>
      <c r="AC95" s="170">
        <f t="shared" si="504"/>
        <v>11.477397931212264</v>
      </c>
      <c r="AD95" s="170">
        <f t="shared" si="504"/>
        <v>11.477397931212264</v>
      </c>
      <c r="AE95" s="170">
        <f t="shared" si="504"/>
        <v>16.39168380151547</v>
      </c>
      <c r="AF95" s="170">
        <f t="shared" si="504"/>
        <v>18.91359548944488</v>
      </c>
      <c r="AG95" s="170">
        <f t="shared" si="504"/>
        <v>18.91359548944488</v>
      </c>
      <c r="AH95" s="170">
        <f t="shared" si="504"/>
        <v>18.91359548944488</v>
      </c>
      <c r="AI95" s="170">
        <f t="shared" ref="AI95:BN95" si="505">((AI75/(30*12)*AI92))+AI94</f>
        <v>18.91359548944488</v>
      </c>
      <c r="AJ95" s="170">
        <f t="shared" si="505"/>
        <v>18.91359548944488</v>
      </c>
      <c r="AK95" s="170">
        <f t="shared" si="505"/>
        <v>18.91359548944488</v>
      </c>
      <c r="AL95" s="170">
        <f t="shared" si="505"/>
        <v>18.91359548944488</v>
      </c>
      <c r="AM95" s="170">
        <f t="shared" si="505"/>
        <v>18.91359548944488</v>
      </c>
      <c r="AN95" s="175">
        <f t="shared" si="505"/>
        <v>18.91359548944488</v>
      </c>
      <c r="AO95" s="33">
        <f t="shared" si="505"/>
        <v>10.396296218382096</v>
      </c>
      <c r="AP95" s="170">
        <f t="shared" si="505"/>
        <v>10.396296218382096</v>
      </c>
      <c r="AQ95" s="170">
        <f t="shared" si="505"/>
        <v>14.832970581758195</v>
      </c>
      <c r="AR95" s="170">
        <f t="shared" si="505"/>
        <v>17.075825503571341</v>
      </c>
      <c r="AS95" s="170">
        <f t="shared" si="505"/>
        <v>17.075825503571341</v>
      </c>
      <c r="AT95" s="170">
        <f t="shared" si="505"/>
        <v>17.075825503571341</v>
      </c>
      <c r="AU95" s="170">
        <f t="shared" si="505"/>
        <v>17.075825503571341</v>
      </c>
      <c r="AV95" s="170">
        <f t="shared" si="505"/>
        <v>18.758684292177307</v>
      </c>
      <c r="AW95" s="170">
        <f t="shared" si="505"/>
        <v>13.13476314540636</v>
      </c>
      <c r="AX95" s="170">
        <f t="shared" si="505"/>
        <v>18.758684292177307</v>
      </c>
      <c r="AY95" s="170">
        <f t="shared" si="505"/>
        <v>13.033307857662516</v>
      </c>
      <c r="AZ95" s="170">
        <f t="shared" si="505"/>
        <v>25.238534933825793</v>
      </c>
      <c r="BA95" s="170">
        <f t="shared" si="505"/>
        <v>13.13476314540636</v>
      </c>
      <c r="BB95" s="170">
        <f t="shared" si="505"/>
        <v>13.13476314540636</v>
      </c>
      <c r="BC95" s="170">
        <f t="shared" si="505"/>
        <v>13.13476314540636</v>
      </c>
      <c r="BD95" s="170">
        <f t="shared" si="505"/>
        <v>13.13476314540636</v>
      </c>
      <c r="BE95" s="170">
        <f t="shared" si="505"/>
        <v>13.13476314540636</v>
      </c>
      <c r="BF95" s="170">
        <f t="shared" si="505"/>
        <v>18.758684292177307</v>
      </c>
      <c r="BG95" s="170">
        <f t="shared" si="505"/>
        <v>5.5441964732857043</v>
      </c>
      <c r="BH95" s="170">
        <f t="shared" si="505"/>
        <v>5.5441964732857043</v>
      </c>
      <c r="BI95" s="170">
        <f t="shared" si="505"/>
        <v>5.5441964732857043</v>
      </c>
      <c r="BJ95" s="170">
        <f t="shared" si="505"/>
        <v>5.5441964732857043</v>
      </c>
      <c r="BK95" s="170">
        <f t="shared" si="505"/>
        <v>23.120077899594119</v>
      </c>
      <c r="BL95" s="170">
        <f t="shared" si="505"/>
        <v>23.120077899594119</v>
      </c>
      <c r="BM95" s="170">
        <f t="shared" si="505"/>
        <v>23.120077899594119</v>
      </c>
      <c r="BN95" s="170">
        <f t="shared" si="505"/>
        <v>23.120077899594119</v>
      </c>
      <c r="BO95" s="170">
        <f t="shared" ref="BO95:CQ95" si="506">((BO75/(30*12)*BO92))+BO94</f>
        <v>23.120077899594119</v>
      </c>
      <c r="BP95" s="170">
        <f t="shared" si="506"/>
        <v>23.120077899594119</v>
      </c>
      <c r="BQ95" s="170">
        <f t="shared" si="506"/>
        <v>23.120077899594119</v>
      </c>
      <c r="BR95" s="170">
        <f t="shared" si="506"/>
        <v>23.120077899594119</v>
      </c>
      <c r="BS95" s="175">
        <f t="shared" si="506"/>
        <v>23.120077899594119</v>
      </c>
      <c r="BT95" s="33">
        <f t="shared" si="506"/>
        <v>10.396296218382096</v>
      </c>
      <c r="BU95" s="170">
        <f t="shared" si="506"/>
        <v>10.396296218382096</v>
      </c>
      <c r="BV95" s="170">
        <f t="shared" si="506"/>
        <v>14.832970581758195</v>
      </c>
      <c r="BW95" s="170">
        <f t="shared" si="506"/>
        <v>13.16912894755842</v>
      </c>
      <c r="BX95" s="170">
        <f t="shared" si="506"/>
        <v>9.2209766347860143</v>
      </c>
      <c r="BY95" s="170">
        <f t="shared" si="506"/>
        <v>9.2209766347860143</v>
      </c>
      <c r="BZ95" s="170">
        <f t="shared" si="506"/>
        <v>13.16912894755842</v>
      </c>
      <c r="CA95" s="170">
        <f t="shared" si="506"/>
        <v>18.758684292177307</v>
      </c>
      <c r="CB95" s="170">
        <f t="shared" si="506"/>
        <v>13.13476314540636</v>
      </c>
      <c r="CC95" s="170">
        <f t="shared" si="506"/>
        <v>13.13476314540636</v>
      </c>
      <c r="CD95" s="170">
        <f t="shared" si="506"/>
        <v>18.758684292177307</v>
      </c>
      <c r="CE95" s="170">
        <f t="shared" si="506"/>
        <v>13.13476314540636</v>
      </c>
      <c r="CF95" s="170">
        <f t="shared" si="506"/>
        <v>13.13476314540636</v>
      </c>
      <c r="CG95" s="170">
        <f t="shared" si="506"/>
        <v>13.13476314540636</v>
      </c>
      <c r="CH95" s="170">
        <f t="shared" si="506"/>
        <v>13.13476314540636</v>
      </c>
      <c r="CI95" s="170">
        <f t="shared" si="506"/>
        <v>13.13476314540636</v>
      </c>
      <c r="CJ95" s="170">
        <f t="shared" si="506"/>
        <v>13.13476314540636</v>
      </c>
      <c r="CK95" s="170">
        <f t="shared" si="506"/>
        <v>13.13476314540636</v>
      </c>
      <c r="CL95" s="170">
        <f t="shared" si="506"/>
        <v>13.13476314540636</v>
      </c>
      <c r="CM95" s="170">
        <f t="shared" si="506"/>
        <v>18.758684292177307</v>
      </c>
      <c r="CN95" s="170">
        <f t="shared" si="506"/>
        <v>28.946151528386139</v>
      </c>
      <c r="CO95" s="170">
        <f t="shared" si="506"/>
        <v>28.946151528386139</v>
      </c>
      <c r="CP95" s="170">
        <f t="shared" si="506"/>
        <v>28.946151528386139</v>
      </c>
      <c r="CQ95" s="175">
        <f t="shared" si="506"/>
        <v>15.120360973289714</v>
      </c>
      <c r="CR95" s="170"/>
      <c r="CS95" s="170"/>
      <c r="CT95" s="170"/>
      <c r="CU95" s="170"/>
      <c r="CV95" s="33">
        <f t="shared" ref="CV95:DV95" si="507">((CV75/(30*12)*CV92))+CV94</f>
        <v>2.1525458796296304</v>
      </c>
      <c r="CW95" s="170">
        <f t="shared" si="507"/>
        <v>1.5153643981481484</v>
      </c>
      <c r="CX95" s="170">
        <f t="shared" si="507"/>
        <v>1.5153643981481484</v>
      </c>
      <c r="CY95" s="170">
        <f t="shared" si="507"/>
        <v>2.1525458796296304</v>
      </c>
      <c r="CZ95" s="170">
        <f t="shared" si="507"/>
        <v>44.526544290388671</v>
      </c>
      <c r="DA95" s="170">
        <f t="shared" si="507"/>
        <v>31.978068496760489</v>
      </c>
      <c r="DB95" s="170">
        <f t="shared" si="507"/>
        <v>31.978068496760489</v>
      </c>
      <c r="DC95" s="170">
        <f t="shared" si="507"/>
        <v>44.526544290388671</v>
      </c>
      <c r="DD95" s="170">
        <f t="shared" si="507"/>
        <v>2.0572397126654063</v>
      </c>
      <c r="DE95" s="170">
        <f t="shared" si="507"/>
        <v>2.0572397126654063</v>
      </c>
      <c r="DF95" s="170">
        <f t="shared" si="507"/>
        <v>2.0572397126654063</v>
      </c>
      <c r="DG95" s="170">
        <f t="shared" si="507"/>
        <v>2.0572397126654063</v>
      </c>
      <c r="DH95" s="170">
        <f t="shared" si="507"/>
        <v>2.0572397126654063</v>
      </c>
      <c r="DI95" s="170">
        <f t="shared" si="507"/>
        <v>2.0572397126654063</v>
      </c>
      <c r="DJ95" s="170">
        <f t="shared" si="507"/>
        <v>2.0572397126654063</v>
      </c>
      <c r="DK95" s="170">
        <f t="shared" si="507"/>
        <v>2.0572397126654063</v>
      </c>
      <c r="DL95" s="170">
        <f t="shared" si="507"/>
        <v>2.0572397126654063</v>
      </c>
      <c r="DM95" s="170">
        <f t="shared" si="507"/>
        <v>2.0572397126654063</v>
      </c>
      <c r="DN95" s="170">
        <f t="shared" si="507"/>
        <v>2.0572397126654063</v>
      </c>
      <c r="DO95" s="170">
        <f t="shared" si="507"/>
        <v>2.0572397126654063</v>
      </c>
      <c r="DP95" s="170">
        <f t="shared" si="507"/>
        <v>2.0572397126654063</v>
      </c>
      <c r="DQ95" s="170">
        <f t="shared" si="507"/>
        <v>2.0572397126654063</v>
      </c>
      <c r="DR95" s="170">
        <f t="shared" si="507"/>
        <v>2.0572397126654063</v>
      </c>
      <c r="DS95" s="170">
        <f t="shared" si="507"/>
        <v>2.0572397126654063</v>
      </c>
      <c r="DT95" s="170">
        <f t="shared" si="507"/>
        <v>2.0572397126654063</v>
      </c>
      <c r="DU95" s="170">
        <f t="shared" si="507"/>
        <v>2.0572397126654063</v>
      </c>
      <c r="DV95" s="175">
        <f t="shared" si="507"/>
        <v>2.0572397126654063</v>
      </c>
      <c r="EA95" s="181"/>
      <c r="EB95" s="181"/>
      <c r="EC95" s="181"/>
      <c r="ED95" s="181"/>
    </row>
    <row r="96" spans="1:134">
      <c r="A96" s="159" t="s">
        <v>685</v>
      </c>
      <c r="C96" s="33" t="s">
        <v>680</v>
      </c>
      <c r="D96" s="170" t="s">
        <v>680</v>
      </c>
      <c r="E96" s="170" t="s">
        <v>680</v>
      </c>
      <c r="F96" s="170" t="s">
        <v>680</v>
      </c>
      <c r="G96" s="170" t="s">
        <v>680</v>
      </c>
      <c r="H96" s="170" t="s">
        <v>680</v>
      </c>
      <c r="I96" s="170" t="s">
        <v>680</v>
      </c>
      <c r="J96" s="170" t="s">
        <v>680</v>
      </c>
      <c r="K96" s="170" t="s">
        <v>680</v>
      </c>
      <c r="L96" s="170" t="s">
        <v>680</v>
      </c>
      <c r="M96" s="170" t="s">
        <v>680</v>
      </c>
      <c r="N96" s="170" t="s">
        <v>680</v>
      </c>
      <c r="O96" s="175" t="s">
        <v>680</v>
      </c>
      <c r="P96" s="33" t="s">
        <v>680</v>
      </c>
      <c r="Q96" s="170" t="s">
        <v>680</v>
      </c>
      <c r="R96" s="170" t="s">
        <v>680</v>
      </c>
      <c r="S96" s="170" t="s">
        <v>680</v>
      </c>
      <c r="T96" s="170" t="s">
        <v>680</v>
      </c>
      <c r="U96" s="170" t="s">
        <v>680</v>
      </c>
      <c r="V96" s="170" t="s">
        <v>680</v>
      </c>
      <c r="W96" s="170" t="s">
        <v>680</v>
      </c>
      <c r="X96" s="170" t="s">
        <v>680</v>
      </c>
      <c r="Y96" s="170" t="s">
        <v>680</v>
      </c>
      <c r="Z96" s="170" t="s">
        <v>680</v>
      </c>
      <c r="AA96" s="170" t="s">
        <v>680</v>
      </c>
      <c r="AB96" s="170" t="s">
        <v>680</v>
      </c>
      <c r="AC96" s="170" t="s">
        <v>680</v>
      </c>
      <c r="AD96" s="170" t="s">
        <v>680</v>
      </c>
      <c r="AE96" s="170" t="s">
        <v>680</v>
      </c>
      <c r="AF96" s="170" t="s">
        <v>680</v>
      </c>
      <c r="AG96" s="170" t="s">
        <v>680</v>
      </c>
      <c r="AH96" s="170" t="s">
        <v>680</v>
      </c>
      <c r="AI96" s="170" t="s">
        <v>680</v>
      </c>
      <c r="AJ96" s="170" t="s">
        <v>680</v>
      </c>
      <c r="AK96" s="170" t="s">
        <v>680</v>
      </c>
      <c r="AL96" s="170" t="s">
        <v>680</v>
      </c>
      <c r="AM96" s="170" t="s">
        <v>680</v>
      </c>
      <c r="AN96" s="175" t="s">
        <v>680</v>
      </c>
      <c r="AO96" s="33" t="s">
        <v>680</v>
      </c>
      <c r="AP96" s="170" t="s">
        <v>680</v>
      </c>
      <c r="AQ96" s="170" t="s">
        <v>680</v>
      </c>
      <c r="AR96" s="170" t="s">
        <v>680</v>
      </c>
      <c r="AS96" s="170" t="s">
        <v>680</v>
      </c>
      <c r="AT96" s="170" t="s">
        <v>680</v>
      </c>
      <c r="AU96" s="170" t="s">
        <v>680</v>
      </c>
      <c r="AV96" s="170" t="s">
        <v>680</v>
      </c>
      <c r="AW96" s="170" t="s">
        <v>680</v>
      </c>
      <c r="AX96" s="170" t="s">
        <v>680</v>
      </c>
      <c r="AY96" s="170" t="s">
        <v>680</v>
      </c>
      <c r="AZ96" s="170" t="s">
        <v>680</v>
      </c>
      <c r="BA96" s="170" t="s">
        <v>680</v>
      </c>
      <c r="BB96" s="170" t="s">
        <v>680</v>
      </c>
      <c r="BC96" s="170" t="s">
        <v>680</v>
      </c>
      <c r="BD96" s="170" t="s">
        <v>680</v>
      </c>
      <c r="BE96" s="170" t="s">
        <v>680</v>
      </c>
      <c r="BF96" s="170" t="s">
        <v>680</v>
      </c>
      <c r="BG96" s="170" t="s">
        <v>680</v>
      </c>
      <c r="BH96" s="170" t="s">
        <v>680</v>
      </c>
      <c r="BI96" s="170" t="s">
        <v>680</v>
      </c>
      <c r="BJ96" s="170" t="s">
        <v>680</v>
      </c>
      <c r="BK96" s="170" t="s">
        <v>680</v>
      </c>
      <c r="BL96" s="170" t="s">
        <v>680</v>
      </c>
      <c r="BM96" s="170" t="s">
        <v>680</v>
      </c>
      <c r="BN96" s="170" t="s">
        <v>680</v>
      </c>
      <c r="BO96" s="170" t="s">
        <v>680</v>
      </c>
      <c r="BP96" s="170" t="s">
        <v>680</v>
      </c>
      <c r="BQ96" s="170" t="s">
        <v>680</v>
      </c>
      <c r="BR96" s="170" t="s">
        <v>680</v>
      </c>
      <c r="BS96" s="175" t="s">
        <v>680</v>
      </c>
      <c r="BT96" s="33" t="s">
        <v>680</v>
      </c>
      <c r="BU96" s="170" t="s">
        <v>680</v>
      </c>
      <c r="BV96" s="170" t="s">
        <v>680</v>
      </c>
      <c r="BW96" s="170" t="s">
        <v>680</v>
      </c>
      <c r="BX96" s="170" t="s">
        <v>680</v>
      </c>
      <c r="BY96" s="170" t="s">
        <v>680</v>
      </c>
      <c r="BZ96" s="170" t="s">
        <v>680</v>
      </c>
      <c r="CA96" s="170" t="s">
        <v>680</v>
      </c>
      <c r="CB96" s="170" t="s">
        <v>680</v>
      </c>
      <c r="CC96" s="170" t="s">
        <v>680</v>
      </c>
      <c r="CD96" s="170" t="s">
        <v>680</v>
      </c>
      <c r="CE96" s="170" t="s">
        <v>680</v>
      </c>
      <c r="CF96" s="170" t="s">
        <v>680</v>
      </c>
      <c r="CG96" s="170" t="s">
        <v>680</v>
      </c>
      <c r="CH96" s="170" t="s">
        <v>680</v>
      </c>
      <c r="CI96" s="170" t="s">
        <v>680</v>
      </c>
      <c r="CJ96" s="170" t="s">
        <v>680</v>
      </c>
      <c r="CK96" s="170" t="s">
        <v>680</v>
      </c>
      <c r="CL96" s="170" t="s">
        <v>680</v>
      </c>
      <c r="CM96" s="170" t="s">
        <v>680</v>
      </c>
      <c r="CN96" s="170" t="s">
        <v>680</v>
      </c>
      <c r="CO96" s="170" t="s">
        <v>680</v>
      </c>
      <c r="CP96" s="170" t="s">
        <v>680</v>
      </c>
      <c r="CQ96" s="175" t="s">
        <v>680</v>
      </c>
      <c r="CR96" s="170"/>
      <c r="CS96" s="170"/>
      <c r="CT96" s="170"/>
      <c r="CU96" s="170"/>
      <c r="CV96" s="33" t="s">
        <v>680</v>
      </c>
      <c r="CW96" s="170" t="s">
        <v>680</v>
      </c>
      <c r="CX96" s="170" t="s">
        <v>680</v>
      </c>
      <c r="CY96" s="170" t="s">
        <v>680</v>
      </c>
      <c r="CZ96" s="170" t="s">
        <v>680</v>
      </c>
      <c r="DA96" s="170" t="s">
        <v>680</v>
      </c>
      <c r="DB96" s="170" t="s">
        <v>680</v>
      </c>
      <c r="DC96" s="170" t="s">
        <v>680</v>
      </c>
      <c r="DD96" s="170" t="s">
        <v>680</v>
      </c>
      <c r="DE96" s="170" t="s">
        <v>680</v>
      </c>
      <c r="DF96" s="170" t="s">
        <v>680</v>
      </c>
      <c r="DG96" s="170" t="s">
        <v>680</v>
      </c>
      <c r="DH96" s="170" t="s">
        <v>680</v>
      </c>
      <c r="DI96" s="170" t="s">
        <v>680</v>
      </c>
      <c r="DJ96" s="170" t="s">
        <v>680</v>
      </c>
      <c r="DK96" s="170" t="s">
        <v>680</v>
      </c>
      <c r="DL96" s="170" t="s">
        <v>680</v>
      </c>
      <c r="DM96" s="170" t="s">
        <v>680</v>
      </c>
      <c r="DN96" s="170" t="s">
        <v>680</v>
      </c>
      <c r="DO96" s="170" t="s">
        <v>680</v>
      </c>
      <c r="DP96" s="170" t="s">
        <v>680</v>
      </c>
      <c r="DQ96" s="170" t="s">
        <v>680</v>
      </c>
      <c r="DR96" s="170" t="s">
        <v>680</v>
      </c>
      <c r="DS96" s="170" t="s">
        <v>680</v>
      </c>
      <c r="DT96" s="170" t="s">
        <v>680</v>
      </c>
      <c r="DU96" s="170" t="s">
        <v>680</v>
      </c>
      <c r="DV96" s="175" t="s">
        <v>680</v>
      </c>
      <c r="EA96" s="181"/>
      <c r="EB96" s="181"/>
      <c r="EC96" s="181"/>
      <c r="ED96" s="181"/>
    </row>
    <row r="97" spans="1:134">
      <c r="A97" s="159"/>
      <c r="C97" s="33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5"/>
      <c r="P97" s="33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5"/>
      <c r="AO97" s="33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5"/>
      <c r="BT97" s="33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5"/>
      <c r="CR97" s="170"/>
      <c r="CS97" s="170"/>
      <c r="CT97" s="170"/>
      <c r="CU97" s="170"/>
      <c r="CV97" s="33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5"/>
      <c r="EA97" s="181"/>
      <c r="EB97" s="181"/>
      <c r="EC97" s="181"/>
      <c r="ED97" s="181"/>
    </row>
    <row r="98" spans="1:134" s="21" customFormat="1" ht="15.75" thickBot="1">
      <c r="A98" s="160" t="s">
        <v>839</v>
      </c>
      <c r="C98" s="53" t="s">
        <v>429</v>
      </c>
      <c r="D98" s="173" t="s">
        <v>429</v>
      </c>
      <c r="E98" s="173" t="s">
        <v>429</v>
      </c>
      <c r="F98" s="173" t="s">
        <v>840</v>
      </c>
      <c r="G98" s="173" t="s">
        <v>840</v>
      </c>
      <c r="H98" s="173" t="s">
        <v>180</v>
      </c>
      <c r="I98" s="173" t="s">
        <v>180</v>
      </c>
      <c r="J98" s="173" t="s">
        <v>268</v>
      </c>
      <c r="K98" s="173" t="s">
        <v>268</v>
      </c>
      <c r="L98" s="173" t="s">
        <v>268</v>
      </c>
      <c r="M98" s="173" t="s">
        <v>268</v>
      </c>
      <c r="N98" s="173" t="s">
        <v>268</v>
      </c>
      <c r="O98" s="178" t="s">
        <v>268</v>
      </c>
      <c r="P98" s="53" t="s">
        <v>847</v>
      </c>
      <c r="Q98" s="173" t="s">
        <v>847</v>
      </c>
      <c r="R98" s="173" t="s">
        <v>849</v>
      </c>
      <c r="S98" s="173" t="s">
        <v>849</v>
      </c>
      <c r="T98" s="173" t="s">
        <v>849</v>
      </c>
      <c r="U98" s="173" t="s">
        <v>849</v>
      </c>
      <c r="V98" s="173" t="s">
        <v>849</v>
      </c>
      <c r="W98" s="173" t="s">
        <v>851</v>
      </c>
      <c r="X98" s="173" t="s">
        <v>177</v>
      </c>
      <c r="Y98" s="173" t="s">
        <v>180</v>
      </c>
      <c r="Z98" s="173" t="s">
        <v>851</v>
      </c>
      <c r="AA98" s="173" t="s">
        <v>851</v>
      </c>
      <c r="AB98" s="173" t="s">
        <v>851</v>
      </c>
      <c r="AC98" s="173" t="s">
        <v>851</v>
      </c>
      <c r="AD98" s="173" t="s">
        <v>851</v>
      </c>
      <c r="AE98" s="173" t="s">
        <v>851</v>
      </c>
      <c r="AF98" s="173" t="s">
        <v>855</v>
      </c>
      <c r="AG98" s="173" t="s">
        <v>855</v>
      </c>
      <c r="AH98" s="173" t="s">
        <v>855</v>
      </c>
      <c r="AI98" s="173" t="s">
        <v>855</v>
      </c>
      <c r="AJ98" s="173" t="s">
        <v>855</v>
      </c>
      <c r="AK98" s="173" t="s">
        <v>855</v>
      </c>
      <c r="AL98" s="173" t="s">
        <v>855</v>
      </c>
      <c r="AM98" s="173" t="s">
        <v>855</v>
      </c>
      <c r="AN98" s="178" t="s">
        <v>855</v>
      </c>
      <c r="AO98" s="53" t="s">
        <v>429</v>
      </c>
      <c r="AP98" s="173" t="s">
        <v>429</v>
      </c>
      <c r="AQ98" s="173" t="s">
        <v>429</v>
      </c>
      <c r="AR98" s="173" t="s">
        <v>866</v>
      </c>
      <c r="AS98" s="173" t="s">
        <v>866</v>
      </c>
      <c r="AT98" s="173" t="s">
        <v>866</v>
      </c>
      <c r="AU98" s="173" t="s">
        <v>866</v>
      </c>
      <c r="AV98" s="173" t="s">
        <v>268</v>
      </c>
      <c r="AW98" s="173" t="s">
        <v>268</v>
      </c>
      <c r="AX98" s="173" t="s">
        <v>268</v>
      </c>
      <c r="AY98" s="173" t="s">
        <v>180</v>
      </c>
      <c r="AZ98" s="173" t="s">
        <v>180</v>
      </c>
      <c r="BA98" s="173" t="s">
        <v>268</v>
      </c>
      <c r="BB98" s="173" t="s">
        <v>268</v>
      </c>
      <c r="BC98" s="173" t="s">
        <v>268</v>
      </c>
      <c r="BD98" s="173" t="s">
        <v>268</v>
      </c>
      <c r="BE98" s="173" t="s">
        <v>268</v>
      </c>
      <c r="BF98" s="173" t="s">
        <v>268</v>
      </c>
      <c r="BG98" s="173" t="s">
        <v>856</v>
      </c>
      <c r="BH98" s="173" t="s">
        <v>856</v>
      </c>
      <c r="BI98" s="173" t="s">
        <v>856</v>
      </c>
      <c r="BJ98" s="173" t="s">
        <v>856</v>
      </c>
      <c r="BK98" s="173" t="s">
        <v>395</v>
      </c>
      <c r="BL98" s="173" t="s">
        <v>395</v>
      </c>
      <c r="BM98" s="173" t="s">
        <v>395</v>
      </c>
      <c r="BN98" s="173" t="s">
        <v>395</v>
      </c>
      <c r="BO98" s="173" t="s">
        <v>395</v>
      </c>
      <c r="BP98" s="173" t="s">
        <v>395</v>
      </c>
      <c r="BQ98" s="173" t="s">
        <v>395</v>
      </c>
      <c r="BR98" s="173" t="s">
        <v>395</v>
      </c>
      <c r="BS98" s="178" t="s">
        <v>395</v>
      </c>
      <c r="BT98" s="53" t="s">
        <v>429</v>
      </c>
      <c r="BU98" s="173" t="s">
        <v>429</v>
      </c>
      <c r="BV98" s="173" t="s">
        <v>429</v>
      </c>
      <c r="BW98" s="173" t="s">
        <v>840</v>
      </c>
      <c r="BX98" s="173" t="s">
        <v>840</v>
      </c>
      <c r="BY98" s="173" t="s">
        <v>840</v>
      </c>
      <c r="BZ98" s="173" t="s">
        <v>840</v>
      </c>
      <c r="CA98" s="173" t="s">
        <v>268</v>
      </c>
      <c r="CB98" s="173" t="s">
        <v>268</v>
      </c>
      <c r="CC98" s="173" t="s">
        <v>268</v>
      </c>
      <c r="CD98" s="173" t="s">
        <v>268</v>
      </c>
      <c r="CE98" s="173" t="s">
        <v>268</v>
      </c>
      <c r="CF98" s="173" t="s">
        <v>268</v>
      </c>
      <c r="CG98" s="173" t="s">
        <v>268</v>
      </c>
      <c r="CH98" s="173" t="s">
        <v>268</v>
      </c>
      <c r="CI98" s="173" t="s">
        <v>268</v>
      </c>
      <c r="CJ98" s="173" t="s">
        <v>268</v>
      </c>
      <c r="CK98" s="173" t="s">
        <v>268</v>
      </c>
      <c r="CL98" s="173" t="s">
        <v>268</v>
      </c>
      <c r="CM98" s="173" t="s">
        <v>268</v>
      </c>
      <c r="CN98" s="173" t="s">
        <v>859</v>
      </c>
      <c r="CO98" s="173" t="s">
        <v>859</v>
      </c>
      <c r="CP98" s="173" t="s">
        <v>859</v>
      </c>
      <c r="CQ98" s="178" t="s">
        <v>859</v>
      </c>
      <c r="CR98" s="176"/>
      <c r="CS98" s="176"/>
      <c r="CT98" s="176"/>
      <c r="CU98" s="176"/>
      <c r="CV98" s="53" t="s">
        <v>861</v>
      </c>
      <c r="CW98" s="173" t="s">
        <v>861</v>
      </c>
      <c r="CX98" s="173" t="s">
        <v>861</v>
      </c>
      <c r="CY98" s="173" t="s">
        <v>861</v>
      </c>
      <c r="CZ98" s="79" t="s">
        <v>864</v>
      </c>
      <c r="DA98" s="79" t="s">
        <v>864</v>
      </c>
      <c r="DB98" s="79" t="s">
        <v>864</v>
      </c>
      <c r="DC98" s="79" t="s">
        <v>864</v>
      </c>
      <c r="DD98" s="173" t="s">
        <v>177</v>
      </c>
      <c r="DE98" s="173" t="s">
        <v>177</v>
      </c>
      <c r="DF98" s="173" t="s">
        <v>177</v>
      </c>
      <c r="DG98" s="173" t="s">
        <v>177</v>
      </c>
      <c r="DH98" s="173" t="s">
        <v>177</v>
      </c>
      <c r="DI98" s="173" t="s">
        <v>177</v>
      </c>
      <c r="DJ98" s="173" t="s">
        <v>177</v>
      </c>
      <c r="DK98" s="173" t="s">
        <v>177</v>
      </c>
      <c r="DL98" s="173" t="s">
        <v>177</v>
      </c>
      <c r="DM98" s="173" t="s">
        <v>177</v>
      </c>
      <c r="DN98" s="173" t="s">
        <v>177</v>
      </c>
      <c r="DO98" s="173" t="s">
        <v>177</v>
      </c>
      <c r="DP98" s="173" t="s">
        <v>177</v>
      </c>
      <c r="DQ98" s="173" t="s">
        <v>177</v>
      </c>
      <c r="DR98" s="173" t="s">
        <v>177</v>
      </c>
      <c r="DS98" s="173" t="s">
        <v>177</v>
      </c>
      <c r="DT98" s="173" t="s">
        <v>177</v>
      </c>
      <c r="DU98" s="173" t="s">
        <v>177</v>
      </c>
      <c r="DV98" s="260" t="s">
        <v>177</v>
      </c>
    </row>
    <row r="99" spans="1:134">
      <c r="CR99" s="170"/>
      <c r="CS99" s="170"/>
      <c r="CT99" s="170"/>
      <c r="CU99" s="170"/>
    </row>
    <row r="100" spans="1:134">
      <c r="I100" s="181" t="s">
        <v>845</v>
      </c>
      <c r="Y100" s="181" t="s">
        <v>845</v>
      </c>
      <c r="CR100" s="170"/>
      <c r="CS100" s="170"/>
      <c r="CT100" s="170"/>
      <c r="CU100" s="170"/>
    </row>
    <row r="101" spans="1:134">
      <c r="CR101" s="170"/>
      <c r="CS101" s="170"/>
      <c r="CT101" s="170"/>
      <c r="CU101" s="170"/>
    </row>
  </sheetData>
  <mergeCells count="284">
    <mergeCell ref="CS46:CU46"/>
    <mergeCell ref="CS48:CU48"/>
    <mergeCell ref="C2:F2"/>
    <mergeCell ref="CS41:CU41"/>
    <mergeCell ref="CS42:CU42"/>
    <mergeCell ref="CS43:CU43"/>
    <mergeCell ref="CS44:CU44"/>
    <mergeCell ref="CS45:CU45"/>
    <mergeCell ref="CN46:CR46"/>
    <mergeCell ref="CN48:CR48"/>
    <mergeCell ref="CS21:CU21"/>
    <mergeCell ref="CS22:CU22"/>
    <mergeCell ref="CS23:CU23"/>
    <mergeCell ref="CS26:CU26"/>
    <mergeCell ref="CS27:CU27"/>
    <mergeCell ref="CS30:CU30"/>
    <mergeCell ref="CS31:CU31"/>
    <mergeCell ref="CS32:CU32"/>
    <mergeCell ref="CS33:CU33"/>
    <mergeCell ref="CS34:CU34"/>
    <mergeCell ref="CS35:CU35"/>
    <mergeCell ref="CS38:CU38"/>
    <mergeCell ref="CS39:CU39"/>
    <mergeCell ref="CS40:CU40"/>
    <mergeCell ref="CN41:CR41"/>
    <mergeCell ref="CN42:CR42"/>
    <mergeCell ref="CN43:CR43"/>
    <mergeCell ref="CN44:CR44"/>
    <mergeCell ref="CN45:CR45"/>
    <mergeCell ref="CI46:CM46"/>
    <mergeCell ref="CI48:CM48"/>
    <mergeCell ref="CN21:CR21"/>
    <mergeCell ref="CN22:CR22"/>
    <mergeCell ref="CN23:CR23"/>
    <mergeCell ref="CN26:CR26"/>
    <mergeCell ref="CN27:CR27"/>
    <mergeCell ref="CN30:CR30"/>
    <mergeCell ref="CN31:CR31"/>
    <mergeCell ref="CN32:CR32"/>
    <mergeCell ref="CN33:CR33"/>
    <mergeCell ref="CN34:CR34"/>
    <mergeCell ref="CN35:CR35"/>
    <mergeCell ref="CN38:CR38"/>
    <mergeCell ref="CN39:CR39"/>
    <mergeCell ref="CN40:CR40"/>
    <mergeCell ref="CI41:CM41"/>
    <mergeCell ref="CI42:CM42"/>
    <mergeCell ref="CI43:CM43"/>
    <mergeCell ref="CD46:CH46"/>
    <mergeCell ref="CD48:CH48"/>
    <mergeCell ref="CI21:CM21"/>
    <mergeCell ref="CI22:CM22"/>
    <mergeCell ref="CI23:CM23"/>
    <mergeCell ref="CI26:CM26"/>
    <mergeCell ref="CI27:CM27"/>
    <mergeCell ref="CI30:CM30"/>
    <mergeCell ref="CI31:CM31"/>
    <mergeCell ref="CI32:CM32"/>
    <mergeCell ref="CI33:CM33"/>
    <mergeCell ref="CI34:CM34"/>
    <mergeCell ref="CI35:CM35"/>
    <mergeCell ref="CI38:CM38"/>
    <mergeCell ref="CI39:CM39"/>
    <mergeCell ref="CI40:CM40"/>
    <mergeCell ref="CD41:CH41"/>
    <mergeCell ref="CD42:CH42"/>
    <mergeCell ref="CD43:CH43"/>
    <mergeCell ref="CD44:CH44"/>
    <mergeCell ref="CD45:CH45"/>
    <mergeCell ref="CD39:CH39"/>
    <mergeCell ref="CD40:CH40"/>
    <mergeCell ref="BY43:CC43"/>
    <mergeCell ref="BY44:CC44"/>
    <mergeCell ref="BY45:CC45"/>
    <mergeCell ref="CI44:CM44"/>
    <mergeCell ref="CI45:CM45"/>
    <mergeCell ref="CD26:CH26"/>
    <mergeCell ref="CD27:CH27"/>
    <mergeCell ref="CD30:CH30"/>
    <mergeCell ref="CD31:CH31"/>
    <mergeCell ref="CD32:CH32"/>
    <mergeCell ref="CD33:CH33"/>
    <mergeCell ref="CD34:CH34"/>
    <mergeCell ref="CD35:CH35"/>
    <mergeCell ref="CD38:CH38"/>
    <mergeCell ref="BV48:BX48"/>
    <mergeCell ref="BY21:CC21"/>
    <mergeCell ref="BY22:CC22"/>
    <mergeCell ref="BY23:CC23"/>
    <mergeCell ref="BY26:CC26"/>
    <mergeCell ref="BY27:CC27"/>
    <mergeCell ref="BY30:CC30"/>
    <mergeCell ref="BY31:CC31"/>
    <mergeCell ref="BY32:CC32"/>
    <mergeCell ref="BY33:CC33"/>
    <mergeCell ref="BY34:CC34"/>
    <mergeCell ref="BY35:CC35"/>
    <mergeCell ref="BY38:CC38"/>
    <mergeCell ref="BY39:CC39"/>
    <mergeCell ref="BY40:CC40"/>
    <mergeCell ref="BV41:BX41"/>
    <mergeCell ref="BV42:BX42"/>
    <mergeCell ref="BV43:BX43"/>
    <mergeCell ref="BV44:BX44"/>
    <mergeCell ref="BV45:BX45"/>
    <mergeCell ref="BY46:CC46"/>
    <mergeCell ref="BY48:CC48"/>
    <mergeCell ref="BY41:CC41"/>
    <mergeCell ref="BY42:CC42"/>
    <mergeCell ref="CS3:CU3"/>
    <mergeCell ref="CS4:CU4"/>
    <mergeCell ref="BV21:BX21"/>
    <mergeCell ref="BV22:BX22"/>
    <mergeCell ref="BV23:BX23"/>
    <mergeCell ref="CD3:CH3"/>
    <mergeCell ref="CD4:CH4"/>
    <mergeCell ref="CI3:CM3"/>
    <mergeCell ref="CI4:CM4"/>
    <mergeCell ref="CN3:CR3"/>
    <mergeCell ref="CN4:CR4"/>
    <mergeCell ref="CD21:CH21"/>
    <mergeCell ref="CD22:CH22"/>
    <mergeCell ref="CD23:CH23"/>
    <mergeCell ref="BQ48:BS48"/>
    <mergeCell ref="BV3:BX3"/>
    <mergeCell ref="BV4:BX4"/>
    <mergeCell ref="BY3:CC3"/>
    <mergeCell ref="BY4:CC4"/>
    <mergeCell ref="BV26:BX26"/>
    <mergeCell ref="BV27:BX27"/>
    <mergeCell ref="BV30:BX30"/>
    <mergeCell ref="BV31:BX31"/>
    <mergeCell ref="BV32:BX32"/>
    <mergeCell ref="BV33:BX33"/>
    <mergeCell ref="BV34:BX34"/>
    <mergeCell ref="BV35:BX35"/>
    <mergeCell ref="BV38:BX38"/>
    <mergeCell ref="BV39:BX39"/>
    <mergeCell ref="BV40:BX40"/>
    <mergeCell ref="BQ42:BS42"/>
    <mergeCell ref="BQ43:BS43"/>
    <mergeCell ref="BQ44:BS44"/>
    <mergeCell ref="BQ45:BS45"/>
    <mergeCell ref="BQ46:BS46"/>
    <mergeCell ref="BQ3:BS3"/>
    <mergeCell ref="BQ4:BS4"/>
    <mergeCell ref="BV46:BX46"/>
    <mergeCell ref="BL45:BP45"/>
    <mergeCell ref="BL46:BP46"/>
    <mergeCell ref="BL48:BP48"/>
    <mergeCell ref="BG48:BK48"/>
    <mergeCell ref="BQ26:BS26"/>
    <mergeCell ref="BQ27:BS27"/>
    <mergeCell ref="BQ30:BS30"/>
    <mergeCell ref="BQ31:BS31"/>
    <mergeCell ref="BQ32:BS32"/>
    <mergeCell ref="BQ33:BS33"/>
    <mergeCell ref="BQ34:BS34"/>
    <mergeCell ref="BQ35:BS35"/>
    <mergeCell ref="BQ38:BS38"/>
    <mergeCell ref="BQ39:BS39"/>
    <mergeCell ref="BQ40:BS40"/>
    <mergeCell ref="BQ41:BS41"/>
    <mergeCell ref="BG46:BK46"/>
    <mergeCell ref="BL26:BP26"/>
    <mergeCell ref="BL27:BP27"/>
    <mergeCell ref="BL30:BP30"/>
    <mergeCell ref="BL31:BP31"/>
    <mergeCell ref="BL32:BP32"/>
    <mergeCell ref="BL33:BP33"/>
    <mergeCell ref="BL35:BP35"/>
    <mergeCell ref="BL34:BP34"/>
    <mergeCell ref="BL38:BP38"/>
    <mergeCell ref="BL39:BP39"/>
    <mergeCell ref="BL40:BP40"/>
    <mergeCell ref="BL41:BP41"/>
    <mergeCell ref="BL42:BP42"/>
    <mergeCell ref="BL43:BP43"/>
    <mergeCell ref="BL44:BP44"/>
    <mergeCell ref="BG41:BK41"/>
    <mergeCell ref="BG42:BK42"/>
    <mergeCell ref="BG43:BK43"/>
    <mergeCell ref="BG44:BK44"/>
    <mergeCell ref="BG45:BK45"/>
    <mergeCell ref="BB44:BF44"/>
    <mergeCell ref="BB45:BF45"/>
    <mergeCell ref="BB46:BF46"/>
    <mergeCell ref="BB48:BF48"/>
    <mergeCell ref="BG26:BK26"/>
    <mergeCell ref="BG27:BK27"/>
    <mergeCell ref="BG30:BK30"/>
    <mergeCell ref="BG31:BK31"/>
    <mergeCell ref="BG32:BK32"/>
    <mergeCell ref="BG33:BK33"/>
    <mergeCell ref="BG34:BK34"/>
    <mergeCell ref="BG35:BK35"/>
    <mergeCell ref="BG38:BK38"/>
    <mergeCell ref="BG39:BK39"/>
    <mergeCell ref="BG40:BK40"/>
    <mergeCell ref="AW46:BA46"/>
    <mergeCell ref="AW48:BA48"/>
    <mergeCell ref="BB26:BF26"/>
    <mergeCell ref="BB27:BF27"/>
    <mergeCell ref="BB30:BF30"/>
    <mergeCell ref="BB31:BF31"/>
    <mergeCell ref="BB32:BF32"/>
    <mergeCell ref="BB33:BF33"/>
    <mergeCell ref="BB34:BF34"/>
    <mergeCell ref="BB35:BF35"/>
    <mergeCell ref="BB38:BF38"/>
    <mergeCell ref="BB39:BF39"/>
    <mergeCell ref="BB40:BF40"/>
    <mergeCell ref="BB41:BF41"/>
    <mergeCell ref="BB42:BF42"/>
    <mergeCell ref="BB43:BF43"/>
    <mergeCell ref="AW26:BA26"/>
    <mergeCell ref="AW27:BA27"/>
    <mergeCell ref="AW30:BA30"/>
    <mergeCell ref="AW31:BA31"/>
    <mergeCell ref="AW32:BA32"/>
    <mergeCell ref="AW33:BA33"/>
    <mergeCell ref="AW34:BA34"/>
    <mergeCell ref="AW35:BA35"/>
    <mergeCell ref="AW38:BA38"/>
    <mergeCell ref="AW39:BA39"/>
    <mergeCell ref="AW40:BA40"/>
    <mergeCell ref="AW41:BA41"/>
    <mergeCell ref="AW42:BA42"/>
    <mergeCell ref="AW43:BA43"/>
    <mergeCell ref="AW44:BA44"/>
    <mergeCell ref="AW45:BA45"/>
    <mergeCell ref="AT45:AV45"/>
    <mergeCell ref="AT46:AV46"/>
    <mergeCell ref="AT40:AV40"/>
    <mergeCell ref="AT41:AV41"/>
    <mergeCell ref="AT42:AV42"/>
    <mergeCell ref="AT43:AV43"/>
    <mergeCell ref="AT44:AV44"/>
    <mergeCell ref="AT33:AV33"/>
    <mergeCell ref="AT34:AV34"/>
    <mergeCell ref="AT35:AV35"/>
    <mergeCell ref="AT38:AV38"/>
    <mergeCell ref="AT39:AV39"/>
    <mergeCell ref="AT26:AV26"/>
    <mergeCell ref="AT27:AV27"/>
    <mergeCell ref="AT30:AV30"/>
    <mergeCell ref="AT31:AV31"/>
    <mergeCell ref="AT32:AV32"/>
    <mergeCell ref="BQ22:BS22"/>
    <mergeCell ref="AT23:AV23"/>
    <mergeCell ref="AW23:BA23"/>
    <mergeCell ref="BB23:BF23"/>
    <mergeCell ref="BG23:BK23"/>
    <mergeCell ref="BL23:BP23"/>
    <mergeCell ref="BQ23:BS23"/>
    <mergeCell ref="AT22:AV22"/>
    <mergeCell ref="AW22:BA22"/>
    <mergeCell ref="BB22:BF22"/>
    <mergeCell ref="BG22:BK22"/>
    <mergeCell ref="BL22:BP22"/>
    <mergeCell ref="AT48:AV48"/>
    <mergeCell ref="CV51:DV51"/>
    <mergeCell ref="CO2:CP2"/>
    <mergeCell ref="C51:O51"/>
    <mergeCell ref="P2:R2"/>
    <mergeCell ref="P51:AN51"/>
    <mergeCell ref="AT3:AV3"/>
    <mergeCell ref="AW3:BA3"/>
    <mergeCell ref="AW4:BA4"/>
    <mergeCell ref="AT4:AV4"/>
    <mergeCell ref="AO51:BS51"/>
    <mergeCell ref="BT51:CQ51"/>
    <mergeCell ref="AT21:AV21"/>
    <mergeCell ref="AW21:BA21"/>
    <mergeCell ref="BB21:BF21"/>
    <mergeCell ref="BG21:BK21"/>
    <mergeCell ref="BL21:BP21"/>
    <mergeCell ref="BQ21:BS21"/>
    <mergeCell ref="BB3:BF3"/>
    <mergeCell ref="BB4:BF4"/>
    <mergeCell ref="BG3:BK3"/>
    <mergeCell ref="BG4:BK4"/>
    <mergeCell ref="BL3:BP3"/>
    <mergeCell ref="BL4:B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67"/>
  <sheetViews>
    <sheetView zoomScale="70" zoomScaleNormal="70" workbookViewId="0">
      <selection activeCell="L26" sqref="L26"/>
    </sheetView>
  </sheetViews>
  <sheetFormatPr defaultRowHeight="15"/>
  <sheetData>
    <row r="1" spans="1:24" ht="15.75" thickBot="1">
      <c r="A1" s="430" t="s">
        <v>696</v>
      </c>
      <c r="B1" s="431"/>
      <c r="C1" s="431"/>
      <c r="D1" s="432"/>
      <c r="E1" s="23"/>
      <c r="F1" s="23"/>
      <c r="G1" s="430" t="s">
        <v>697</v>
      </c>
      <c r="H1" s="431"/>
      <c r="I1" s="431"/>
      <c r="J1" s="431"/>
      <c r="K1" s="432"/>
      <c r="L1" s="23"/>
      <c r="M1" s="23"/>
      <c r="N1" s="430" t="s">
        <v>698</v>
      </c>
      <c r="O1" s="431"/>
      <c r="P1" s="431"/>
      <c r="Q1" s="431"/>
      <c r="R1" s="432"/>
      <c r="S1" s="23"/>
      <c r="T1" s="430" t="s">
        <v>699</v>
      </c>
      <c r="U1" s="431"/>
      <c r="V1" s="431"/>
      <c r="W1" s="431"/>
      <c r="X1" s="432"/>
    </row>
    <row r="2" spans="1:24" ht="15.75" thickTop="1">
      <c r="A2" s="192" t="s">
        <v>700</v>
      </c>
      <c r="B2" s="193" t="s">
        <v>701</v>
      </c>
      <c r="C2" s="193" t="s">
        <v>702</v>
      </c>
      <c r="D2" s="194" t="s">
        <v>703</v>
      </c>
      <c r="E2" s="23"/>
      <c r="F2" s="23"/>
      <c r="G2" s="192" t="s">
        <v>700</v>
      </c>
      <c r="H2" s="193" t="s">
        <v>704</v>
      </c>
      <c r="I2" s="193" t="s">
        <v>705</v>
      </c>
      <c r="J2" s="193" t="s">
        <v>706</v>
      </c>
      <c r="K2" s="194" t="s">
        <v>707</v>
      </c>
      <c r="L2" s="23"/>
      <c r="M2" s="23"/>
      <c r="N2" s="192" t="s">
        <v>700</v>
      </c>
      <c r="O2" s="193" t="s">
        <v>704</v>
      </c>
      <c r="P2" s="193" t="s">
        <v>708</v>
      </c>
      <c r="Q2" s="193" t="s">
        <v>709</v>
      </c>
      <c r="R2" s="195"/>
      <c r="S2" s="23"/>
      <c r="T2" s="192" t="s">
        <v>700</v>
      </c>
      <c r="U2" s="193" t="s">
        <v>704</v>
      </c>
      <c r="V2" s="193" t="s">
        <v>710</v>
      </c>
      <c r="W2" s="193" t="s">
        <v>711</v>
      </c>
      <c r="X2" s="195"/>
    </row>
    <row r="3" spans="1:24">
      <c r="A3" s="196" t="s">
        <v>712</v>
      </c>
      <c r="B3" s="197">
        <v>0</v>
      </c>
      <c r="C3" s="197">
        <v>284.13799999999998</v>
      </c>
      <c r="D3" s="198">
        <v>0</v>
      </c>
      <c r="E3" s="23"/>
      <c r="F3" s="23"/>
      <c r="G3" s="196" t="s">
        <v>713</v>
      </c>
      <c r="H3" s="197">
        <v>1</v>
      </c>
      <c r="I3" s="197">
        <v>0</v>
      </c>
      <c r="J3" s="197">
        <v>4.2000000000000003E-2</v>
      </c>
      <c r="K3" s="198">
        <v>0</v>
      </c>
      <c r="L3" s="23"/>
      <c r="M3" s="23"/>
      <c r="N3" s="196" t="s">
        <v>713</v>
      </c>
      <c r="O3" s="197">
        <v>1</v>
      </c>
      <c r="P3" s="197">
        <v>0</v>
      </c>
      <c r="Q3" s="197">
        <v>1.7000000000000001E-2</v>
      </c>
      <c r="R3" s="198"/>
      <c r="S3" s="23"/>
      <c r="T3" s="196" t="s">
        <v>713</v>
      </c>
      <c r="U3" s="197">
        <v>1</v>
      </c>
      <c r="V3" s="197">
        <v>7.7359999999999998</v>
      </c>
      <c r="W3" s="197">
        <v>-6.0000000000000001E-3</v>
      </c>
      <c r="X3" s="198"/>
    </row>
    <row r="4" spans="1:24">
      <c r="A4" s="196" t="s">
        <v>714</v>
      </c>
      <c r="B4" s="197">
        <v>0</v>
      </c>
      <c r="C4" s="197">
        <v>284.13799999999998</v>
      </c>
      <c r="D4" s="198">
        <v>0</v>
      </c>
      <c r="E4" s="23"/>
      <c r="F4" s="23"/>
      <c r="G4" s="196"/>
      <c r="H4" s="197">
        <v>2</v>
      </c>
      <c r="I4" s="197">
        <v>0</v>
      </c>
      <c r="J4" s="197">
        <v>-4.2000000000000003E-2</v>
      </c>
      <c r="K4" s="198">
        <v>0</v>
      </c>
      <c r="L4" s="23"/>
      <c r="M4" s="23"/>
      <c r="N4" s="196"/>
      <c r="O4" s="197">
        <v>2</v>
      </c>
      <c r="P4" s="197">
        <v>0</v>
      </c>
      <c r="Q4" s="197">
        <v>-1.7000000000000001E-2</v>
      </c>
      <c r="R4" s="198"/>
      <c r="S4" s="23"/>
      <c r="T4" s="196"/>
      <c r="U4" s="197">
        <v>2</v>
      </c>
      <c r="V4" s="197">
        <v>7.7359999999999998</v>
      </c>
      <c r="W4" s="197">
        <v>-8.0510000000000002</v>
      </c>
      <c r="X4" s="198"/>
    </row>
    <row r="5" spans="1:24">
      <c r="A5" s="196" t="s">
        <v>715</v>
      </c>
      <c r="B5" s="197">
        <v>0</v>
      </c>
      <c r="C5" s="197">
        <v>568.27599999999995</v>
      </c>
      <c r="D5" s="198"/>
      <c r="E5" s="23"/>
      <c r="F5" s="23"/>
      <c r="G5" s="196" t="s">
        <v>716</v>
      </c>
      <c r="H5" s="197">
        <v>1</v>
      </c>
      <c r="I5" s="197">
        <v>508.63400000000001</v>
      </c>
      <c r="J5" s="197">
        <v>4.2000000000000003E-2</v>
      </c>
      <c r="K5" s="198">
        <v>0</v>
      </c>
      <c r="L5" s="23"/>
      <c r="M5" s="23"/>
      <c r="N5" s="196" t="s">
        <v>716</v>
      </c>
      <c r="O5" s="197">
        <v>1</v>
      </c>
      <c r="P5" s="197">
        <v>101.931</v>
      </c>
      <c r="Q5" s="197">
        <v>1.7000000000000001E-2</v>
      </c>
      <c r="R5" s="198"/>
      <c r="S5" s="23"/>
      <c r="T5" s="196" t="s">
        <v>716</v>
      </c>
      <c r="U5" s="197">
        <v>1</v>
      </c>
      <c r="V5" s="197">
        <v>7.7359999999999998</v>
      </c>
      <c r="W5" s="197">
        <v>-8.0510000000000002</v>
      </c>
      <c r="X5" s="198"/>
    </row>
    <row r="6" spans="1:24" ht="15.75" thickBot="1">
      <c r="A6" s="199" t="s">
        <v>717</v>
      </c>
      <c r="B6" s="200" t="s">
        <v>718</v>
      </c>
      <c r="C6" s="200" t="s">
        <v>719</v>
      </c>
      <c r="D6" s="201"/>
      <c r="E6" s="23"/>
      <c r="F6" s="23"/>
      <c r="G6" s="196"/>
      <c r="H6" s="197">
        <v>2</v>
      </c>
      <c r="I6" s="197">
        <v>508.63400000000001</v>
      </c>
      <c r="J6" s="197">
        <v>-4.2000000000000003E-2</v>
      </c>
      <c r="K6" s="198">
        <v>0</v>
      </c>
      <c r="L6" s="23"/>
      <c r="M6" s="23"/>
      <c r="N6" s="196"/>
      <c r="O6" s="197">
        <v>2</v>
      </c>
      <c r="P6" s="197">
        <v>101.931</v>
      </c>
      <c r="Q6" s="197">
        <v>-1.7000000000000001E-2</v>
      </c>
      <c r="R6" s="198"/>
      <c r="S6" s="23"/>
      <c r="T6" s="196"/>
      <c r="U6" s="197">
        <v>2</v>
      </c>
      <c r="V6" s="197">
        <v>7.5250000000000004</v>
      </c>
      <c r="W6" s="197">
        <v>-15.856999999999999</v>
      </c>
      <c r="X6" s="198"/>
    </row>
    <row r="7" spans="1:24" ht="15.75" thickBot="1">
      <c r="A7" s="23"/>
      <c r="B7" s="23"/>
      <c r="C7" s="23"/>
      <c r="D7" s="23"/>
      <c r="E7" s="23"/>
      <c r="F7" s="23"/>
      <c r="G7" s="196" t="s">
        <v>720</v>
      </c>
      <c r="H7" s="197">
        <v>1</v>
      </c>
      <c r="I7" s="197">
        <v>508.63400000000001</v>
      </c>
      <c r="J7" s="197">
        <v>4.2000000000000003E-2</v>
      </c>
      <c r="K7" s="198">
        <v>0</v>
      </c>
      <c r="L7" s="23"/>
      <c r="M7" s="23"/>
      <c r="N7" s="196" t="s">
        <v>720</v>
      </c>
      <c r="O7" s="197">
        <v>1</v>
      </c>
      <c r="P7" s="197">
        <v>101.931</v>
      </c>
      <c r="Q7" s="197">
        <v>1.7000000000000001E-2</v>
      </c>
      <c r="R7" s="198"/>
      <c r="S7" s="23"/>
      <c r="T7" s="196" t="s">
        <v>720</v>
      </c>
      <c r="U7" s="197">
        <v>1</v>
      </c>
      <c r="V7" s="197">
        <v>7.5250000000000004</v>
      </c>
      <c r="W7" s="197">
        <v>-15.856999999999999</v>
      </c>
      <c r="X7" s="198"/>
    </row>
    <row r="8" spans="1:24" ht="15.75" thickBot="1">
      <c r="A8" s="430" t="s">
        <v>721</v>
      </c>
      <c r="B8" s="431"/>
      <c r="C8" s="431"/>
      <c r="D8" s="432"/>
      <c r="E8" s="23"/>
      <c r="F8" s="23"/>
      <c r="G8" s="196"/>
      <c r="H8" s="197">
        <v>2</v>
      </c>
      <c r="I8" s="197">
        <v>508.63400000000001</v>
      </c>
      <c r="J8" s="197">
        <v>-4.2000000000000003E-2</v>
      </c>
      <c r="K8" s="198">
        <v>0</v>
      </c>
      <c r="L8" s="23"/>
      <c r="M8" s="23"/>
      <c r="N8" s="196"/>
      <c r="O8" s="197">
        <v>2</v>
      </c>
      <c r="P8" s="197">
        <v>101.931</v>
      </c>
      <c r="Q8" s="197">
        <v>-1.7000000000000001E-2</v>
      </c>
      <c r="R8" s="198"/>
      <c r="S8" s="23"/>
      <c r="T8" s="196"/>
      <c r="U8" s="197">
        <v>2</v>
      </c>
      <c r="V8" s="197">
        <v>7.3140000000000001</v>
      </c>
      <c r="W8" s="197">
        <v>-23.181000000000001</v>
      </c>
      <c r="X8" s="198"/>
    </row>
    <row r="9" spans="1:24" ht="15.75" thickTop="1">
      <c r="A9" s="192" t="s">
        <v>700</v>
      </c>
      <c r="B9" s="193" t="s">
        <v>710</v>
      </c>
      <c r="C9" s="193" t="s">
        <v>711</v>
      </c>
      <c r="D9" s="194" t="s">
        <v>722</v>
      </c>
      <c r="E9" s="23"/>
      <c r="F9" s="23"/>
      <c r="G9" s="196" t="s">
        <v>723</v>
      </c>
      <c r="H9" s="197">
        <v>1</v>
      </c>
      <c r="I9" s="197">
        <v>899.05200000000002</v>
      </c>
      <c r="J9" s="197">
        <v>4.2000000000000003E-2</v>
      </c>
      <c r="K9" s="198">
        <v>0</v>
      </c>
      <c r="L9" s="23"/>
      <c r="M9" s="23"/>
      <c r="N9" s="196" t="s">
        <v>723</v>
      </c>
      <c r="O9" s="197">
        <v>1</v>
      </c>
      <c r="P9" s="197">
        <v>180.17099999999999</v>
      </c>
      <c r="Q9" s="197">
        <v>1.7000000000000001E-2</v>
      </c>
      <c r="R9" s="198"/>
      <c r="S9" s="23"/>
      <c r="T9" s="196" t="s">
        <v>723</v>
      </c>
      <c r="U9" s="197">
        <v>1</v>
      </c>
      <c r="V9" s="197">
        <v>7.3140000000000001</v>
      </c>
      <c r="W9" s="197">
        <v>-23.181000000000001</v>
      </c>
      <c r="X9" s="198"/>
    </row>
    <row r="10" spans="1:24">
      <c r="A10" s="196" t="s">
        <v>724</v>
      </c>
      <c r="B10" s="197">
        <v>7.7359999999999998</v>
      </c>
      <c r="C10" s="197">
        <v>-6.0000000000000001E-3</v>
      </c>
      <c r="D10" s="198">
        <v>0</v>
      </c>
      <c r="E10" s="23"/>
      <c r="F10" s="23"/>
      <c r="G10" s="196"/>
      <c r="H10" s="197">
        <v>2</v>
      </c>
      <c r="I10" s="197">
        <v>899.05200000000002</v>
      </c>
      <c r="J10" s="197">
        <v>-4.2000000000000003E-2</v>
      </c>
      <c r="K10" s="198">
        <v>0</v>
      </c>
      <c r="L10" s="23"/>
      <c r="M10" s="23"/>
      <c r="N10" s="196"/>
      <c r="O10" s="197">
        <v>2</v>
      </c>
      <c r="P10" s="197">
        <v>180.17099999999999</v>
      </c>
      <c r="Q10" s="197">
        <v>-1.7000000000000001E-2</v>
      </c>
      <c r="R10" s="198"/>
      <c r="S10" s="23"/>
      <c r="T10" s="196"/>
      <c r="U10" s="197">
        <v>2</v>
      </c>
      <c r="V10" s="197">
        <v>6.9409999999999998</v>
      </c>
      <c r="W10" s="197">
        <v>-29.899000000000001</v>
      </c>
      <c r="X10" s="198"/>
    </row>
    <row r="11" spans="1:24">
      <c r="A11" s="196" t="s">
        <v>725</v>
      </c>
      <c r="B11" s="197">
        <v>7.7359999999999998</v>
      </c>
      <c r="C11" s="197">
        <v>-8.0510000000000002</v>
      </c>
      <c r="D11" s="198">
        <v>0</v>
      </c>
      <c r="E11" s="23"/>
      <c r="F11" s="23"/>
      <c r="G11" s="196" t="s">
        <v>726</v>
      </c>
      <c r="H11" s="197">
        <v>1</v>
      </c>
      <c r="I11" s="197">
        <v>899.05200000000002</v>
      </c>
      <c r="J11" s="197">
        <v>4.2000000000000003E-2</v>
      </c>
      <c r="K11" s="198">
        <v>0</v>
      </c>
      <c r="L11" s="23"/>
      <c r="M11" s="23"/>
      <c r="N11" s="196" t="s">
        <v>726</v>
      </c>
      <c r="O11" s="197">
        <v>1</v>
      </c>
      <c r="P11" s="197">
        <v>180.17099999999999</v>
      </c>
      <c r="Q11" s="197">
        <v>1.7000000000000001E-2</v>
      </c>
      <c r="R11" s="198"/>
      <c r="S11" s="23"/>
      <c r="T11" s="196" t="s">
        <v>726</v>
      </c>
      <c r="U11" s="197">
        <v>1</v>
      </c>
      <c r="V11" s="197">
        <v>6.9409999999999998</v>
      </c>
      <c r="W11" s="197">
        <v>-29.899000000000001</v>
      </c>
      <c r="X11" s="198"/>
    </row>
    <row r="12" spans="1:24">
      <c r="A12" s="196" t="s">
        <v>727</v>
      </c>
      <c r="B12" s="197">
        <v>7.5250000000000004</v>
      </c>
      <c r="C12" s="197">
        <v>-15.856999999999999</v>
      </c>
      <c r="D12" s="198">
        <v>0</v>
      </c>
      <c r="E12" s="23"/>
      <c r="F12" s="23"/>
      <c r="G12" s="196"/>
      <c r="H12" s="197">
        <v>2</v>
      </c>
      <c r="I12" s="197">
        <v>899.05200000000002</v>
      </c>
      <c r="J12" s="197">
        <v>-4.2000000000000003E-2</v>
      </c>
      <c r="K12" s="198">
        <v>0</v>
      </c>
      <c r="L12" s="23"/>
      <c r="M12" s="23"/>
      <c r="N12" s="196"/>
      <c r="O12" s="197">
        <v>2</v>
      </c>
      <c r="P12" s="197">
        <v>180.17099999999999</v>
      </c>
      <c r="Q12" s="197">
        <v>-1.7000000000000001E-2</v>
      </c>
      <c r="R12" s="198"/>
      <c r="S12" s="23"/>
      <c r="T12" s="196"/>
      <c r="U12" s="197">
        <v>2</v>
      </c>
      <c r="V12" s="197">
        <v>6.5679999999999996</v>
      </c>
      <c r="W12" s="197">
        <v>-35.816000000000003</v>
      </c>
      <c r="X12" s="198"/>
    </row>
    <row r="13" spans="1:24">
      <c r="A13" s="196" t="s">
        <v>0</v>
      </c>
      <c r="B13" s="197">
        <v>7.3140000000000001</v>
      </c>
      <c r="C13" s="197">
        <v>-23.181000000000001</v>
      </c>
      <c r="D13" s="198">
        <v>0</v>
      </c>
      <c r="E13" s="23"/>
      <c r="F13" s="23"/>
      <c r="G13" s="196" t="s">
        <v>728</v>
      </c>
      <c r="H13" s="197">
        <v>1</v>
      </c>
      <c r="I13" s="197">
        <v>1177.1600000000001</v>
      </c>
      <c r="J13" s="197">
        <v>4.2000000000000003E-2</v>
      </c>
      <c r="K13" s="198">
        <v>0</v>
      </c>
      <c r="L13" s="23"/>
      <c r="M13" s="23"/>
      <c r="N13" s="196" t="s">
        <v>728</v>
      </c>
      <c r="O13" s="197">
        <v>1</v>
      </c>
      <c r="P13" s="197">
        <v>235.904</v>
      </c>
      <c r="Q13" s="197">
        <v>1.7000000000000001E-2</v>
      </c>
      <c r="R13" s="198"/>
      <c r="S13" s="23"/>
      <c r="T13" s="196" t="s">
        <v>728</v>
      </c>
      <c r="U13" s="197">
        <v>1</v>
      </c>
      <c r="V13" s="197">
        <v>6.5679999999999996</v>
      </c>
      <c r="W13" s="197">
        <v>-35.816000000000003</v>
      </c>
      <c r="X13" s="198"/>
    </row>
    <row r="14" spans="1:24">
      <c r="A14" s="196" t="s">
        <v>729</v>
      </c>
      <c r="B14" s="197">
        <v>6.9409999999999998</v>
      </c>
      <c r="C14" s="197">
        <v>-29.899000000000001</v>
      </c>
      <c r="D14" s="198">
        <v>0</v>
      </c>
      <c r="E14" s="23"/>
      <c r="F14" s="23"/>
      <c r="G14" s="196"/>
      <c r="H14" s="197">
        <v>2</v>
      </c>
      <c r="I14" s="197">
        <v>1177.1600000000001</v>
      </c>
      <c r="J14" s="197">
        <v>-4.2000000000000003E-2</v>
      </c>
      <c r="K14" s="198">
        <v>0</v>
      </c>
      <c r="L14" s="23"/>
      <c r="M14" s="23"/>
      <c r="N14" s="196"/>
      <c r="O14" s="197">
        <v>2</v>
      </c>
      <c r="P14" s="197">
        <v>235.904</v>
      </c>
      <c r="Q14" s="197">
        <v>-1.7000000000000001E-2</v>
      </c>
      <c r="R14" s="198"/>
      <c r="S14" s="23"/>
      <c r="T14" s="196"/>
      <c r="U14" s="197">
        <v>2</v>
      </c>
      <c r="V14" s="197">
        <v>6.08</v>
      </c>
      <c r="W14" s="197">
        <v>-40.851999999999997</v>
      </c>
      <c r="X14" s="198"/>
    </row>
    <row r="15" spans="1:24">
      <c r="A15" s="196" t="s">
        <v>4</v>
      </c>
      <c r="B15" s="197">
        <v>6.5679999999999996</v>
      </c>
      <c r="C15" s="197">
        <v>-35.816000000000003</v>
      </c>
      <c r="D15" s="198">
        <v>0</v>
      </c>
      <c r="E15" s="23"/>
      <c r="F15" s="23"/>
      <c r="G15" s="196" t="s">
        <v>730</v>
      </c>
      <c r="H15" s="197">
        <v>1</v>
      </c>
      <c r="I15" s="197">
        <v>1177.1600000000001</v>
      </c>
      <c r="J15" s="197">
        <v>4.2000000000000003E-2</v>
      </c>
      <c r="K15" s="198">
        <v>0</v>
      </c>
      <c r="L15" s="23"/>
      <c r="M15" s="23"/>
      <c r="N15" s="196" t="s">
        <v>730</v>
      </c>
      <c r="O15" s="197">
        <v>1</v>
      </c>
      <c r="P15" s="197">
        <v>235.904</v>
      </c>
      <c r="Q15" s="197">
        <v>1.7000000000000001E-2</v>
      </c>
      <c r="R15" s="198"/>
      <c r="S15" s="23"/>
      <c r="T15" s="196" t="s">
        <v>730</v>
      </c>
      <c r="U15" s="197">
        <v>1</v>
      </c>
      <c r="V15" s="197">
        <v>6.08</v>
      </c>
      <c r="W15" s="197">
        <v>-40.851999999999997</v>
      </c>
      <c r="X15" s="198"/>
    </row>
    <row r="16" spans="1:24">
      <c r="A16" s="196" t="s">
        <v>731</v>
      </c>
      <c r="B16" s="197">
        <v>6.08</v>
      </c>
      <c r="C16" s="197">
        <v>-40.851999999999997</v>
      </c>
      <c r="D16" s="198">
        <v>0</v>
      </c>
      <c r="E16" s="23"/>
      <c r="F16" s="23"/>
      <c r="G16" s="196"/>
      <c r="H16" s="197">
        <v>2</v>
      </c>
      <c r="I16" s="197">
        <v>1177.1600000000001</v>
      </c>
      <c r="J16" s="197">
        <v>-4.2000000000000003E-2</v>
      </c>
      <c r="K16" s="198">
        <v>0</v>
      </c>
      <c r="L16" s="23"/>
      <c r="M16" s="23"/>
      <c r="N16" s="196"/>
      <c r="O16" s="197">
        <v>2</v>
      </c>
      <c r="P16" s="197">
        <v>235.904</v>
      </c>
      <c r="Q16" s="197">
        <v>-1.7000000000000001E-2</v>
      </c>
      <c r="R16" s="198"/>
      <c r="S16" s="23"/>
      <c r="T16" s="196"/>
      <c r="U16" s="197">
        <v>2</v>
      </c>
      <c r="V16" s="197">
        <v>5.5919999999999996</v>
      </c>
      <c r="W16" s="197">
        <v>-44.854999999999997</v>
      </c>
      <c r="X16" s="198"/>
    </row>
    <row r="17" spans="1:24">
      <c r="A17" s="196" t="s">
        <v>1</v>
      </c>
      <c r="B17" s="197">
        <v>5.5919999999999996</v>
      </c>
      <c r="C17" s="197">
        <v>-44.854999999999997</v>
      </c>
      <c r="D17" s="198">
        <v>0</v>
      </c>
      <c r="E17" s="23"/>
      <c r="F17" s="23"/>
      <c r="G17" s="196" t="s">
        <v>732</v>
      </c>
      <c r="H17" s="197">
        <v>1</v>
      </c>
      <c r="I17" s="197">
        <v>1344.0250000000001</v>
      </c>
      <c r="J17" s="197">
        <v>4.2000000000000003E-2</v>
      </c>
      <c r="K17" s="198">
        <v>0</v>
      </c>
      <c r="L17" s="23"/>
      <c r="M17" s="23"/>
      <c r="N17" s="196" t="s">
        <v>732</v>
      </c>
      <c r="O17" s="197">
        <v>1</v>
      </c>
      <c r="P17" s="197">
        <v>269.34399999999999</v>
      </c>
      <c r="Q17" s="197">
        <v>1.7000000000000001E-2</v>
      </c>
      <c r="R17" s="198"/>
      <c r="S17" s="23"/>
      <c r="T17" s="196" t="s">
        <v>732</v>
      </c>
      <c r="U17" s="197">
        <v>1</v>
      </c>
      <c r="V17" s="197">
        <v>5.5919999999999996</v>
      </c>
      <c r="W17" s="197">
        <v>-44.854999999999997</v>
      </c>
      <c r="X17" s="198"/>
    </row>
    <row r="18" spans="1:24">
      <c r="A18" s="196" t="s">
        <v>733</v>
      </c>
      <c r="B18" s="197">
        <v>5.0350000000000001</v>
      </c>
      <c r="C18" s="197">
        <v>-47.792000000000002</v>
      </c>
      <c r="D18" s="198">
        <v>0</v>
      </c>
      <c r="E18" s="23"/>
      <c r="F18" s="23"/>
      <c r="G18" s="196"/>
      <c r="H18" s="197">
        <v>2</v>
      </c>
      <c r="I18" s="197">
        <v>1344.0250000000001</v>
      </c>
      <c r="J18" s="197">
        <v>-4.2000000000000003E-2</v>
      </c>
      <c r="K18" s="198">
        <v>0</v>
      </c>
      <c r="L18" s="23"/>
      <c r="M18" s="23"/>
      <c r="N18" s="196"/>
      <c r="O18" s="197">
        <v>2</v>
      </c>
      <c r="P18" s="197">
        <v>269.34399999999999</v>
      </c>
      <c r="Q18" s="197">
        <v>-1.7000000000000001E-2</v>
      </c>
      <c r="R18" s="198"/>
      <c r="S18" s="23"/>
      <c r="T18" s="196"/>
      <c r="U18" s="197">
        <v>2</v>
      </c>
      <c r="V18" s="197">
        <v>5.0350000000000001</v>
      </c>
      <c r="W18" s="197">
        <v>-47.792000000000002</v>
      </c>
      <c r="X18" s="198"/>
    </row>
    <row r="19" spans="1:24">
      <c r="A19" s="196" t="s">
        <v>734</v>
      </c>
      <c r="B19" s="197">
        <v>4.4779999999999998</v>
      </c>
      <c r="C19" s="197">
        <v>-49.558999999999997</v>
      </c>
      <c r="D19" s="198">
        <v>0</v>
      </c>
      <c r="E19" s="23"/>
      <c r="F19" s="23"/>
      <c r="G19" s="196" t="s">
        <v>735</v>
      </c>
      <c r="H19" s="197">
        <v>1</v>
      </c>
      <c r="I19" s="197">
        <v>1344.0250000000001</v>
      </c>
      <c r="J19" s="197">
        <v>4.2000000000000003E-2</v>
      </c>
      <c r="K19" s="198">
        <v>0</v>
      </c>
      <c r="L19" s="23"/>
      <c r="M19" s="23"/>
      <c r="N19" s="196" t="s">
        <v>735</v>
      </c>
      <c r="O19" s="197">
        <v>1</v>
      </c>
      <c r="P19" s="197">
        <v>269.34399999999999</v>
      </c>
      <c r="Q19" s="197">
        <v>1.7000000000000001E-2</v>
      </c>
      <c r="R19" s="198"/>
      <c r="S19" s="23"/>
      <c r="T19" s="196" t="s">
        <v>735</v>
      </c>
      <c r="U19" s="197">
        <v>1</v>
      </c>
      <c r="V19" s="197">
        <v>5.0350000000000001</v>
      </c>
      <c r="W19" s="197">
        <v>-47.792000000000002</v>
      </c>
      <c r="X19" s="198"/>
    </row>
    <row r="20" spans="1:24">
      <c r="A20" s="196" t="s">
        <v>736</v>
      </c>
      <c r="B20" s="197">
        <v>3.8969999999999998</v>
      </c>
      <c r="C20" s="197">
        <v>-50.167000000000002</v>
      </c>
      <c r="D20" s="198">
        <v>0</v>
      </c>
      <c r="E20" s="23"/>
      <c r="F20" s="23"/>
      <c r="G20" s="196"/>
      <c r="H20" s="197">
        <v>2</v>
      </c>
      <c r="I20" s="197">
        <v>1344.0250000000001</v>
      </c>
      <c r="J20" s="197">
        <v>-4.2000000000000003E-2</v>
      </c>
      <c r="K20" s="198">
        <v>0</v>
      </c>
      <c r="L20" s="23"/>
      <c r="M20" s="23"/>
      <c r="N20" s="196"/>
      <c r="O20" s="197">
        <v>2</v>
      </c>
      <c r="P20" s="197">
        <v>269.34399999999999</v>
      </c>
      <c r="Q20" s="197">
        <v>-1.7000000000000001E-2</v>
      </c>
      <c r="R20" s="198"/>
      <c r="S20" s="23"/>
      <c r="T20" s="196"/>
      <c r="U20" s="197">
        <v>2</v>
      </c>
      <c r="V20" s="197">
        <v>4.4779999999999998</v>
      </c>
      <c r="W20" s="197">
        <v>-49.558999999999997</v>
      </c>
      <c r="X20" s="198"/>
    </row>
    <row r="21" spans="1:24">
      <c r="A21" s="196" t="s">
        <v>2</v>
      </c>
      <c r="B21" s="197">
        <v>3.3170000000000002</v>
      </c>
      <c r="C21" s="197">
        <v>-49.558999999999997</v>
      </c>
      <c r="D21" s="198">
        <v>0</v>
      </c>
      <c r="E21" s="23"/>
      <c r="F21" s="23"/>
      <c r="G21" s="196" t="s">
        <v>737</v>
      </c>
      <c r="H21" s="197">
        <v>1</v>
      </c>
      <c r="I21" s="197">
        <v>1399.646</v>
      </c>
      <c r="J21" s="197">
        <v>4.2000000000000003E-2</v>
      </c>
      <c r="K21" s="198">
        <v>0</v>
      </c>
      <c r="L21" s="23"/>
      <c r="M21" s="23"/>
      <c r="N21" s="196" t="s">
        <v>737</v>
      </c>
      <c r="O21" s="197">
        <v>1</v>
      </c>
      <c r="P21" s="197">
        <v>280.49</v>
      </c>
      <c r="Q21" s="197">
        <v>1.7000000000000001E-2</v>
      </c>
      <c r="R21" s="198"/>
      <c r="S21" s="23"/>
      <c r="T21" s="196" t="s">
        <v>737</v>
      </c>
      <c r="U21" s="197">
        <v>1</v>
      </c>
      <c r="V21" s="197">
        <v>4.4779999999999998</v>
      </c>
      <c r="W21" s="197">
        <v>-49.558999999999997</v>
      </c>
      <c r="X21" s="198"/>
    </row>
    <row r="22" spans="1:24">
      <c r="A22" s="196" t="s">
        <v>738</v>
      </c>
      <c r="B22" s="197">
        <v>2.76</v>
      </c>
      <c r="C22" s="197">
        <v>-47.792000000000002</v>
      </c>
      <c r="D22" s="198">
        <v>0</v>
      </c>
      <c r="E22" s="23"/>
      <c r="F22" s="23"/>
      <c r="G22" s="196"/>
      <c r="H22" s="197">
        <v>2</v>
      </c>
      <c r="I22" s="197">
        <v>1399.646</v>
      </c>
      <c r="J22" s="197">
        <v>-4.2000000000000003E-2</v>
      </c>
      <c r="K22" s="198">
        <v>0</v>
      </c>
      <c r="L22" s="23"/>
      <c r="M22" s="23"/>
      <c r="N22" s="196"/>
      <c r="O22" s="197">
        <v>2</v>
      </c>
      <c r="P22" s="197">
        <v>280.49</v>
      </c>
      <c r="Q22" s="197">
        <v>-1.7000000000000001E-2</v>
      </c>
      <c r="R22" s="198"/>
      <c r="S22" s="23"/>
      <c r="T22" s="196"/>
      <c r="U22" s="197">
        <v>2</v>
      </c>
      <c r="V22" s="197">
        <v>3.8969999999999998</v>
      </c>
      <c r="W22" s="197">
        <v>-50.167000000000002</v>
      </c>
      <c r="X22" s="198"/>
    </row>
    <row r="23" spans="1:24">
      <c r="A23" s="196" t="s">
        <v>739</v>
      </c>
      <c r="B23" s="197">
        <v>2.202</v>
      </c>
      <c r="C23" s="197">
        <v>-44.854999999999997</v>
      </c>
      <c r="D23" s="198">
        <v>0</v>
      </c>
      <c r="E23" s="23"/>
      <c r="F23" s="23"/>
      <c r="G23" s="196" t="s">
        <v>740</v>
      </c>
      <c r="H23" s="197">
        <v>1</v>
      </c>
      <c r="I23" s="197">
        <v>1399.646</v>
      </c>
      <c r="J23" s="197">
        <v>4.2000000000000003E-2</v>
      </c>
      <c r="K23" s="198">
        <v>0</v>
      </c>
      <c r="L23" s="23"/>
      <c r="M23" s="23"/>
      <c r="N23" s="196" t="s">
        <v>740</v>
      </c>
      <c r="O23" s="197">
        <v>1</v>
      </c>
      <c r="P23" s="197">
        <v>280.49</v>
      </c>
      <c r="Q23" s="197">
        <v>1.7000000000000001E-2</v>
      </c>
      <c r="R23" s="198"/>
      <c r="S23" s="23"/>
      <c r="T23" s="196" t="s">
        <v>740</v>
      </c>
      <c r="U23" s="197">
        <v>1</v>
      </c>
      <c r="V23" s="197">
        <v>3.8969999999999998</v>
      </c>
      <c r="W23" s="197">
        <v>-50.167000000000002</v>
      </c>
      <c r="X23" s="198"/>
    </row>
    <row r="24" spans="1:24">
      <c r="A24" s="196" t="s">
        <v>741</v>
      </c>
      <c r="B24" s="197">
        <v>1.714</v>
      </c>
      <c r="C24" s="197">
        <v>-40.851999999999997</v>
      </c>
      <c r="D24" s="198">
        <v>0</v>
      </c>
      <c r="E24" s="23"/>
      <c r="F24" s="23"/>
      <c r="G24" s="196"/>
      <c r="H24" s="197">
        <v>2</v>
      </c>
      <c r="I24" s="197">
        <v>1399.646</v>
      </c>
      <c r="J24" s="197">
        <v>-4.2000000000000003E-2</v>
      </c>
      <c r="K24" s="198">
        <v>0</v>
      </c>
      <c r="L24" s="23"/>
      <c r="M24" s="23"/>
      <c r="N24" s="196"/>
      <c r="O24" s="197">
        <v>2</v>
      </c>
      <c r="P24" s="197">
        <v>280.49</v>
      </c>
      <c r="Q24" s="197">
        <v>-1.7000000000000001E-2</v>
      </c>
      <c r="R24" s="198"/>
      <c r="S24" s="23"/>
      <c r="T24" s="196"/>
      <c r="U24" s="197">
        <v>2</v>
      </c>
      <c r="V24" s="197">
        <v>3.3170000000000002</v>
      </c>
      <c r="W24" s="197">
        <v>-49.558999999999997</v>
      </c>
      <c r="X24" s="198"/>
    </row>
    <row r="25" spans="1:24">
      <c r="A25" s="196" t="s">
        <v>742</v>
      </c>
      <c r="B25" s="197">
        <v>1.226</v>
      </c>
      <c r="C25" s="197">
        <v>-35.816000000000003</v>
      </c>
      <c r="D25" s="198">
        <v>0</v>
      </c>
      <c r="E25" s="23"/>
      <c r="F25" s="23"/>
      <c r="G25" s="196" t="s">
        <v>743</v>
      </c>
      <c r="H25" s="197">
        <v>1</v>
      </c>
      <c r="I25" s="197">
        <v>1344.0250000000001</v>
      </c>
      <c r="J25" s="197">
        <v>4.2000000000000003E-2</v>
      </c>
      <c r="K25" s="198">
        <v>0</v>
      </c>
      <c r="L25" s="23"/>
      <c r="M25" s="23"/>
      <c r="N25" s="196" t="s">
        <v>743</v>
      </c>
      <c r="O25" s="197">
        <v>1</v>
      </c>
      <c r="P25" s="197">
        <v>269.34399999999999</v>
      </c>
      <c r="Q25" s="197">
        <v>1.7000000000000001E-2</v>
      </c>
      <c r="R25" s="198"/>
      <c r="S25" s="23"/>
      <c r="T25" s="196" t="s">
        <v>743</v>
      </c>
      <c r="U25" s="197">
        <v>1</v>
      </c>
      <c r="V25" s="197">
        <v>3.3170000000000002</v>
      </c>
      <c r="W25" s="197">
        <v>-49.558999999999997</v>
      </c>
      <c r="X25" s="198"/>
    </row>
    <row r="26" spans="1:24">
      <c r="A26" s="196" t="s">
        <v>744</v>
      </c>
      <c r="B26" s="197">
        <v>0.85299999999999998</v>
      </c>
      <c r="C26" s="197">
        <v>-29.899000000000001</v>
      </c>
      <c r="D26" s="198">
        <v>0</v>
      </c>
      <c r="E26" s="23"/>
      <c r="F26" s="23"/>
      <c r="G26" s="196"/>
      <c r="H26" s="197">
        <v>2</v>
      </c>
      <c r="I26" s="197">
        <v>1344.0250000000001</v>
      </c>
      <c r="J26" s="197">
        <v>-4.2000000000000003E-2</v>
      </c>
      <c r="K26" s="198">
        <v>0</v>
      </c>
      <c r="L26" s="23"/>
      <c r="M26" s="23"/>
      <c r="N26" s="196"/>
      <c r="O26" s="197">
        <v>2</v>
      </c>
      <c r="P26" s="197">
        <v>269.34399999999999</v>
      </c>
      <c r="Q26" s="197">
        <v>-1.7000000000000001E-2</v>
      </c>
      <c r="R26" s="198"/>
      <c r="S26" s="23"/>
      <c r="T26" s="196"/>
      <c r="U26" s="197">
        <v>2</v>
      </c>
      <c r="V26" s="197">
        <v>2.76</v>
      </c>
      <c r="W26" s="197">
        <v>-47.792000000000002</v>
      </c>
      <c r="X26" s="198"/>
    </row>
    <row r="27" spans="1:24">
      <c r="A27" s="196" t="s">
        <v>6</v>
      </c>
      <c r="B27" s="197">
        <v>0.48099999999999998</v>
      </c>
      <c r="C27" s="197">
        <v>-23.181000000000001</v>
      </c>
      <c r="D27" s="198">
        <v>0</v>
      </c>
      <c r="E27" s="23"/>
      <c r="F27" s="23"/>
      <c r="G27" s="196" t="s">
        <v>745</v>
      </c>
      <c r="H27" s="197">
        <v>1</v>
      </c>
      <c r="I27" s="197">
        <v>1344.0250000000001</v>
      </c>
      <c r="J27" s="197">
        <v>4.2000000000000003E-2</v>
      </c>
      <c r="K27" s="198">
        <v>0</v>
      </c>
      <c r="L27" s="23"/>
      <c r="M27" s="23"/>
      <c r="N27" s="196" t="s">
        <v>745</v>
      </c>
      <c r="O27" s="197">
        <v>1</v>
      </c>
      <c r="P27" s="197">
        <v>269.34399999999999</v>
      </c>
      <c r="Q27" s="197">
        <v>1.7000000000000001E-2</v>
      </c>
      <c r="R27" s="198"/>
      <c r="S27" s="23"/>
      <c r="T27" s="196" t="s">
        <v>745</v>
      </c>
      <c r="U27" s="197">
        <v>1</v>
      </c>
      <c r="V27" s="197">
        <v>2.76</v>
      </c>
      <c r="W27" s="197">
        <v>-47.792000000000002</v>
      </c>
      <c r="X27" s="198"/>
    </row>
    <row r="28" spans="1:24">
      <c r="A28" s="196" t="s">
        <v>5</v>
      </c>
      <c r="B28" s="197">
        <v>0.27</v>
      </c>
      <c r="C28" s="197">
        <v>-15.856999999999999</v>
      </c>
      <c r="D28" s="198">
        <v>0</v>
      </c>
      <c r="E28" s="23"/>
      <c r="F28" s="23"/>
      <c r="G28" s="196"/>
      <c r="H28" s="197">
        <v>2</v>
      </c>
      <c r="I28" s="197">
        <v>1344.0250000000001</v>
      </c>
      <c r="J28" s="197">
        <v>-4.2000000000000003E-2</v>
      </c>
      <c r="K28" s="198">
        <v>0</v>
      </c>
      <c r="L28" s="23"/>
      <c r="M28" s="23"/>
      <c r="N28" s="196"/>
      <c r="O28" s="197">
        <v>2</v>
      </c>
      <c r="P28" s="197">
        <v>269.34399999999999</v>
      </c>
      <c r="Q28" s="197">
        <v>-1.7000000000000001E-2</v>
      </c>
      <c r="R28" s="198"/>
      <c r="S28" s="23"/>
      <c r="T28" s="196"/>
      <c r="U28" s="197">
        <v>2</v>
      </c>
      <c r="V28" s="197">
        <v>2.202</v>
      </c>
      <c r="W28" s="197">
        <v>-44.854999999999997</v>
      </c>
      <c r="X28" s="198"/>
    </row>
    <row r="29" spans="1:24">
      <c r="A29" s="196" t="s">
        <v>3</v>
      </c>
      <c r="B29" s="197">
        <v>5.8999999999999997E-2</v>
      </c>
      <c r="C29" s="197">
        <v>-8.0510000000000002</v>
      </c>
      <c r="D29" s="198">
        <v>0</v>
      </c>
      <c r="E29" s="23"/>
      <c r="F29" s="23"/>
      <c r="G29" s="196" t="s">
        <v>746</v>
      </c>
      <c r="H29" s="197">
        <v>1</v>
      </c>
      <c r="I29" s="197">
        <v>1177.1600000000001</v>
      </c>
      <c r="J29" s="197">
        <v>4.2000000000000003E-2</v>
      </c>
      <c r="K29" s="198">
        <v>0</v>
      </c>
      <c r="L29" s="23"/>
      <c r="M29" s="23"/>
      <c r="N29" s="196" t="s">
        <v>746</v>
      </c>
      <c r="O29" s="197">
        <v>1</v>
      </c>
      <c r="P29" s="197">
        <v>235.904</v>
      </c>
      <c r="Q29" s="197">
        <v>1.7000000000000001E-2</v>
      </c>
      <c r="R29" s="198"/>
      <c r="S29" s="23"/>
      <c r="T29" s="196" t="s">
        <v>746</v>
      </c>
      <c r="U29" s="197">
        <v>1</v>
      </c>
      <c r="V29" s="197">
        <v>2.202</v>
      </c>
      <c r="W29" s="197">
        <v>-44.854999999999997</v>
      </c>
      <c r="X29" s="198"/>
    </row>
    <row r="30" spans="1:24">
      <c r="A30" s="196" t="s">
        <v>747</v>
      </c>
      <c r="B30" s="197">
        <v>5.8999999999999997E-2</v>
      </c>
      <c r="C30" s="197">
        <v>-6.0000000000000001E-3</v>
      </c>
      <c r="D30" s="198">
        <v>0</v>
      </c>
      <c r="E30" s="23"/>
      <c r="F30" s="23"/>
      <c r="G30" s="196"/>
      <c r="H30" s="197">
        <v>2</v>
      </c>
      <c r="I30" s="197">
        <v>1177.1600000000001</v>
      </c>
      <c r="J30" s="197">
        <v>-4.2000000000000003E-2</v>
      </c>
      <c r="K30" s="198">
        <v>0</v>
      </c>
      <c r="L30" s="23"/>
      <c r="M30" s="23"/>
      <c r="N30" s="196"/>
      <c r="O30" s="197">
        <v>2</v>
      </c>
      <c r="P30" s="197">
        <v>235.904</v>
      </c>
      <c r="Q30" s="197">
        <v>-1.7000000000000001E-2</v>
      </c>
      <c r="R30" s="198"/>
      <c r="S30" s="23"/>
      <c r="T30" s="196"/>
      <c r="U30" s="197">
        <v>2</v>
      </c>
      <c r="V30" s="197">
        <v>1.714</v>
      </c>
      <c r="W30" s="197">
        <v>-40.851999999999997</v>
      </c>
      <c r="X30" s="198"/>
    </row>
    <row r="31" spans="1:24">
      <c r="A31" s="196" t="s">
        <v>712</v>
      </c>
      <c r="B31" s="197">
        <v>0</v>
      </c>
      <c r="C31" s="197">
        <v>0</v>
      </c>
      <c r="D31" s="198">
        <v>0</v>
      </c>
      <c r="E31" s="23"/>
      <c r="F31" s="23"/>
      <c r="G31" s="196" t="s">
        <v>748</v>
      </c>
      <c r="H31" s="197">
        <v>1</v>
      </c>
      <c r="I31" s="197">
        <v>1177.1600000000001</v>
      </c>
      <c r="J31" s="197">
        <v>4.2000000000000003E-2</v>
      </c>
      <c r="K31" s="198">
        <v>0</v>
      </c>
      <c r="L31" s="23"/>
      <c r="M31" s="23"/>
      <c r="N31" s="196" t="s">
        <v>748</v>
      </c>
      <c r="O31" s="197">
        <v>1</v>
      </c>
      <c r="P31" s="197">
        <v>235.904</v>
      </c>
      <c r="Q31" s="197">
        <v>1.7000000000000001E-2</v>
      </c>
      <c r="R31" s="198"/>
      <c r="S31" s="23"/>
      <c r="T31" s="196" t="s">
        <v>748</v>
      </c>
      <c r="U31" s="197">
        <v>1</v>
      </c>
      <c r="V31" s="197">
        <v>1.714</v>
      </c>
      <c r="W31" s="197">
        <v>-40.851999999999997</v>
      </c>
      <c r="X31" s="198"/>
    </row>
    <row r="32" spans="1:24">
      <c r="A32" s="196" t="s">
        <v>7</v>
      </c>
      <c r="B32" s="197">
        <v>0.112</v>
      </c>
      <c r="C32" s="197">
        <v>-8.0510000000000002</v>
      </c>
      <c r="D32" s="198">
        <v>0</v>
      </c>
      <c r="E32" s="23"/>
      <c r="F32" s="23"/>
      <c r="G32" s="196"/>
      <c r="H32" s="197">
        <v>2</v>
      </c>
      <c r="I32" s="197">
        <v>1177.1600000000001</v>
      </c>
      <c r="J32" s="197">
        <v>-4.2000000000000003E-2</v>
      </c>
      <c r="K32" s="198">
        <v>0</v>
      </c>
      <c r="L32" s="23"/>
      <c r="M32" s="23"/>
      <c r="N32" s="196"/>
      <c r="O32" s="197">
        <v>2</v>
      </c>
      <c r="P32" s="197">
        <v>235.904</v>
      </c>
      <c r="Q32" s="197">
        <v>-1.7000000000000001E-2</v>
      </c>
      <c r="R32" s="198"/>
      <c r="S32" s="23"/>
      <c r="T32" s="196"/>
      <c r="U32" s="197">
        <v>2</v>
      </c>
      <c r="V32" s="197">
        <v>1.226</v>
      </c>
      <c r="W32" s="197">
        <v>-35.816000000000003</v>
      </c>
      <c r="X32" s="198"/>
    </row>
    <row r="33" spans="1:24">
      <c r="A33" s="196" t="s">
        <v>749</v>
      </c>
      <c r="B33" s="197">
        <v>0.223</v>
      </c>
      <c r="C33" s="197">
        <v>-15.843999999999999</v>
      </c>
      <c r="D33" s="198">
        <v>0</v>
      </c>
      <c r="E33" s="23"/>
      <c r="F33" s="23"/>
      <c r="G33" s="196" t="s">
        <v>750</v>
      </c>
      <c r="H33" s="197">
        <v>1</v>
      </c>
      <c r="I33" s="197">
        <v>899.05200000000002</v>
      </c>
      <c r="J33" s="197">
        <v>4.2000000000000003E-2</v>
      </c>
      <c r="K33" s="198">
        <v>0</v>
      </c>
      <c r="L33" s="23"/>
      <c r="M33" s="23"/>
      <c r="N33" s="196" t="s">
        <v>750</v>
      </c>
      <c r="O33" s="197">
        <v>1</v>
      </c>
      <c r="P33" s="197">
        <v>180.17099999999999</v>
      </c>
      <c r="Q33" s="197">
        <v>1.7000000000000001E-2</v>
      </c>
      <c r="R33" s="198"/>
      <c r="S33" s="23"/>
      <c r="T33" s="196" t="s">
        <v>750</v>
      </c>
      <c r="U33" s="197">
        <v>1</v>
      </c>
      <c r="V33" s="197">
        <v>1.226</v>
      </c>
      <c r="W33" s="197">
        <v>-35.816000000000003</v>
      </c>
      <c r="X33" s="198"/>
    </row>
    <row r="34" spans="1:24">
      <c r="A34" s="196" t="s">
        <v>751</v>
      </c>
      <c r="B34" s="197">
        <v>0.52100000000000002</v>
      </c>
      <c r="C34" s="197">
        <v>-23.181000000000001</v>
      </c>
      <c r="D34" s="198">
        <v>0</v>
      </c>
      <c r="E34" s="23"/>
      <c r="F34" s="23"/>
      <c r="G34" s="196"/>
      <c r="H34" s="197">
        <v>2</v>
      </c>
      <c r="I34" s="197">
        <v>899.05200000000002</v>
      </c>
      <c r="J34" s="197">
        <v>-4.2000000000000003E-2</v>
      </c>
      <c r="K34" s="198">
        <v>0</v>
      </c>
      <c r="L34" s="23"/>
      <c r="M34" s="23"/>
      <c r="N34" s="196"/>
      <c r="O34" s="197">
        <v>2</v>
      </c>
      <c r="P34" s="197">
        <v>180.17099999999999</v>
      </c>
      <c r="Q34" s="197">
        <v>-1.7000000000000001E-2</v>
      </c>
      <c r="R34" s="198"/>
      <c r="S34" s="23"/>
      <c r="T34" s="196"/>
      <c r="U34" s="197">
        <v>2</v>
      </c>
      <c r="V34" s="197">
        <v>0.85299999999999998</v>
      </c>
      <c r="W34" s="197">
        <v>-29.899000000000001</v>
      </c>
      <c r="X34" s="198"/>
    </row>
    <row r="35" spans="1:24">
      <c r="A35" s="196" t="s">
        <v>752</v>
      </c>
      <c r="B35" s="197">
        <v>0.81899999999999995</v>
      </c>
      <c r="C35" s="197">
        <v>-29.888000000000002</v>
      </c>
      <c r="D35" s="198">
        <v>0</v>
      </c>
      <c r="E35" s="23"/>
      <c r="F35" s="23"/>
      <c r="G35" s="196" t="s">
        <v>753</v>
      </c>
      <c r="H35" s="197">
        <v>1</v>
      </c>
      <c r="I35" s="197">
        <v>899.05200000000002</v>
      </c>
      <c r="J35" s="197">
        <v>4.2000000000000003E-2</v>
      </c>
      <c r="K35" s="198">
        <v>0</v>
      </c>
      <c r="L35" s="23"/>
      <c r="M35" s="23"/>
      <c r="N35" s="196" t="s">
        <v>753</v>
      </c>
      <c r="O35" s="197">
        <v>1</v>
      </c>
      <c r="P35" s="197">
        <v>180.17099999999999</v>
      </c>
      <c r="Q35" s="197">
        <v>1.7000000000000001E-2</v>
      </c>
      <c r="R35" s="198"/>
      <c r="S35" s="23"/>
      <c r="T35" s="196" t="s">
        <v>753</v>
      </c>
      <c r="U35" s="197">
        <v>1</v>
      </c>
      <c r="V35" s="197">
        <v>0.85299999999999998</v>
      </c>
      <c r="W35" s="197">
        <v>-29.899000000000001</v>
      </c>
      <c r="X35" s="198"/>
    </row>
    <row r="36" spans="1:24">
      <c r="A36" s="196" t="s">
        <v>754</v>
      </c>
      <c r="B36" s="197">
        <v>1.2549999999999999</v>
      </c>
      <c r="C36" s="197">
        <v>-35.816000000000003</v>
      </c>
      <c r="D36" s="198">
        <v>0</v>
      </c>
      <c r="E36" s="23"/>
      <c r="F36" s="23"/>
      <c r="G36" s="196"/>
      <c r="H36" s="197">
        <v>2</v>
      </c>
      <c r="I36" s="197">
        <v>899.05200000000002</v>
      </c>
      <c r="J36" s="197">
        <v>-4.2000000000000003E-2</v>
      </c>
      <c r="K36" s="198">
        <v>0</v>
      </c>
      <c r="L36" s="23"/>
      <c r="M36" s="23"/>
      <c r="N36" s="196"/>
      <c r="O36" s="197">
        <v>2</v>
      </c>
      <c r="P36" s="197">
        <v>180.17099999999999</v>
      </c>
      <c r="Q36" s="197">
        <v>-1.7000000000000001E-2</v>
      </c>
      <c r="R36" s="198"/>
      <c r="S36" s="23"/>
      <c r="T36" s="196"/>
      <c r="U36" s="197">
        <v>2</v>
      </c>
      <c r="V36" s="197">
        <v>0.48099999999999998</v>
      </c>
      <c r="W36" s="197">
        <v>-23.181000000000001</v>
      </c>
      <c r="X36" s="198"/>
    </row>
    <row r="37" spans="1:24">
      <c r="A37" s="196" t="s">
        <v>755</v>
      </c>
      <c r="B37" s="197">
        <v>1.6910000000000001</v>
      </c>
      <c r="C37" s="197">
        <v>-40.840000000000003</v>
      </c>
      <c r="D37" s="198">
        <v>0</v>
      </c>
      <c r="E37" s="23"/>
      <c r="F37" s="23"/>
      <c r="G37" s="196" t="s">
        <v>756</v>
      </c>
      <c r="H37" s="197">
        <v>1</v>
      </c>
      <c r="I37" s="197">
        <v>508.63400000000001</v>
      </c>
      <c r="J37" s="197">
        <v>4.2000000000000003E-2</v>
      </c>
      <c r="K37" s="198">
        <v>0</v>
      </c>
      <c r="L37" s="23"/>
      <c r="M37" s="23"/>
      <c r="N37" s="196" t="s">
        <v>756</v>
      </c>
      <c r="O37" s="197">
        <v>1</v>
      </c>
      <c r="P37" s="197">
        <v>101.931</v>
      </c>
      <c r="Q37" s="197">
        <v>1.7000000000000001E-2</v>
      </c>
      <c r="R37" s="198"/>
      <c r="S37" s="23"/>
      <c r="T37" s="196" t="s">
        <v>756</v>
      </c>
      <c r="U37" s="197">
        <v>1</v>
      </c>
      <c r="V37" s="197">
        <v>0.48099999999999998</v>
      </c>
      <c r="W37" s="197">
        <v>-23.181000000000001</v>
      </c>
      <c r="X37" s="198"/>
    </row>
    <row r="38" spans="1:24">
      <c r="A38" s="196" t="s">
        <v>757</v>
      </c>
      <c r="B38" s="197">
        <v>2.2200000000000002</v>
      </c>
      <c r="C38" s="197">
        <v>-44.854999999999997</v>
      </c>
      <c r="D38" s="198">
        <v>0</v>
      </c>
      <c r="E38" s="23"/>
      <c r="F38" s="23"/>
      <c r="G38" s="196"/>
      <c r="H38" s="197">
        <v>2</v>
      </c>
      <c r="I38" s="197">
        <v>508.63400000000001</v>
      </c>
      <c r="J38" s="197">
        <v>-4.2000000000000003E-2</v>
      </c>
      <c r="K38" s="198">
        <v>0</v>
      </c>
      <c r="L38" s="23"/>
      <c r="M38" s="23"/>
      <c r="N38" s="196"/>
      <c r="O38" s="197">
        <v>2</v>
      </c>
      <c r="P38" s="197">
        <v>101.931</v>
      </c>
      <c r="Q38" s="197">
        <v>-1.7000000000000001E-2</v>
      </c>
      <c r="R38" s="198"/>
      <c r="S38" s="23"/>
      <c r="T38" s="196"/>
      <c r="U38" s="197">
        <v>2</v>
      </c>
      <c r="V38" s="197">
        <v>0.27</v>
      </c>
      <c r="W38" s="197">
        <v>-15.856999999999999</v>
      </c>
      <c r="X38" s="198"/>
    </row>
    <row r="39" spans="1:24">
      <c r="A39" s="196" t="s">
        <v>758</v>
      </c>
      <c r="B39" s="197">
        <v>2.7480000000000002</v>
      </c>
      <c r="C39" s="197">
        <v>-47.780999999999999</v>
      </c>
      <c r="D39" s="198">
        <v>0</v>
      </c>
      <c r="E39" s="23"/>
      <c r="F39" s="23"/>
      <c r="G39" s="196" t="s">
        <v>759</v>
      </c>
      <c r="H39" s="197">
        <v>1</v>
      </c>
      <c r="I39" s="197">
        <v>508.63400000000001</v>
      </c>
      <c r="J39" s="197">
        <v>4.2000000000000003E-2</v>
      </c>
      <c r="K39" s="198">
        <v>0</v>
      </c>
      <c r="L39" s="23"/>
      <c r="M39" s="23"/>
      <c r="N39" s="196" t="s">
        <v>759</v>
      </c>
      <c r="O39" s="197">
        <v>1</v>
      </c>
      <c r="P39" s="197">
        <v>101.931</v>
      </c>
      <c r="Q39" s="197">
        <v>1.7000000000000001E-2</v>
      </c>
      <c r="R39" s="198"/>
      <c r="S39" s="23"/>
      <c r="T39" s="196" t="s">
        <v>759</v>
      </c>
      <c r="U39" s="197">
        <v>1</v>
      </c>
      <c r="V39" s="197">
        <v>0.27</v>
      </c>
      <c r="W39" s="197">
        <v>-15.856999999999999</v>
      </c>
      <c r="X39" s="198"/>
    </row>
    <row r="40" spans="1:24">
      <c r="A40" s="196" t="s">
        <v>760</v>
      </c>
      <c r="B40" s="197">
        <v>3.323</v>
      </c>
      <c r="C40" s="197">
        <v>-49.558999999999997</v>
      </c>
      <c r="D40" s="198">
        <v>0</v>
      </c>
      <c r="E40" s="23"/>
      <c r="F40" s="23"/>
      <c r="G40" s="196"/>
      <c r="H40" s="197">
        <v>2</v>
      </c>
      <c r="I40" s="197">
        <v>508.63400000000001</v>
      </c>
      <c r="J40" s="197">
        <v>-4.2000000000000003E-2</v>
      </c>
      <c r="K40" s="198">
        <v>0</v>
      </c>
      <c r="L40" s="23"/>
      <c r="M40" s="23"/>
      <c r="N40" s="196"/>
      <c r="O40" s="197">
        <v>2</v>
      </c>
      <c r="P40" s="197">
        <v>101.931</v>
      </c>
      <c r="Q40" s="197">
        <v>-1.7000000000000001E-2</v>
      </c>
      <c r="R40" s="198"/>
      <c r="S40" s="23"/>
      <c r="T40" s="196"/>
      <c r="U40" s="197">
        <v>2</v>
      </c>
      <c r="V40" s="197">
        <v>5.8999999999999997E-2</v>
      </c>
      <c r="W40" s="197">
        <v>-8.0510000000000002</v>
      </c>
      <c r="X40" s="198"/>
    </row>
    <row r="41" spans="1:24">
      <c r="A41" s="196" t="s">
        <v>761</v>
      </c>
      <c r="B41" s="197">
        <v>3.8969999999999998</v>
      </c>
      <c r="C41" s="197">
        <v>-50.155999999999999</v>
      </c>
      <c r="D41" s="198">
        <v>0</v>
      </c>
      <c r="E41" s="23"/>
      <c r="F41" s="23"/>
      <c r="G41" s="196" t="s">
        <v>762</v>
      </c>
      <c r="H41" s="197">
        <v>1</v>
      </c>
      <c r="I41" s="197">
        <v>0</v>
      </c>
      <c r="J41" s="197">
        <v>4.2000000000000003E-2</v>
      </c>
      <c r="K41" s="198">
        <v>0</v>
      </c>
      <c r="L41" s="23"/>
      <c r="M41" s="23"/>
      <c r="N41" s="196" t="s">
        <v>762</v>
      </c>
      <c r="O41" s="197">
        <v>1</v>
      </c>
      <c r="P41" s="197">
        <v>0</v>
      </c>
      <c r="Q41" s="197">
        <v>1.7000000000000001E-2</v>
      </c>
      <c r="R41" s="198"/>
      <c r="S41" s="23"/>
      <c r="T41" s="196" t="s">
        <v>762</v>
      </c>
      <c r="U41" s="197">
        <v>1</v>
      </c>
      <c r="V41" s="197">
        <v>5.8999999999999997E-2</v>
      </c>
      <c r="W41" s="197">
        <v>-8.0510000000000002</v>
      </c>
      <c r="X41" s="198"/>
    </row>
    <row r="42" spans="1:24">
      <c r="A42" s="196" t="s">
        <v>763</v>
      </c>
      <c r="B42" s="197">
        <v>4.4720000000000004</v>
      </c>
      <c r="C42" s="197">
        <v>-49.558999999999997</v>
      </c>
      <c r="D42" s="198">
        <v>0</v>
      </c>
      <c r="E42" s="23"/>
      <c r="F42" s="23"/>
      <c r="G42" s="196"/>
      <c r="H42" s="197">
        <v>2</v>
      </c>
      <c r="I42" s="197">
        <v>0</v>
      </c>
      <c r="J42" s="197">
        <v>-4.2000000000000003E-2</v>
      </c>
      <c r="K42" s="198">
        <v>0</v>
      </c>
      <c r="L42" s="23"/>
      <c r="M42" s="23"/>
      <c r="N42" s="196"/>
      <c r="O42" s="197">
        <v>2</v>
      </c>
      <c r="P42" s="197">
        <v>0</v>
      </c>
      <c r="Q42" s="197">
        <v>-1.7000000000000001E-2</v>
      </c>
      <c r="R42" s="198"/>
      <c r="S42" s="23"/>
      <c r="T42" s="196"/>
      <c r="U42" s="197">
        <v>2</v>
      </c>
      <c r="V42" s="197">
        <v>5.8999999999999997E-2</v>
      </c>
      <c r="W42" s="197">
        <v>-6.0000000000000001E-3</v>
      </c>
      <c r="X42" s="198"/>
    </row>
    <row r="43" spans="1:24">
      <c r="A43" s="196" t="s">
        <v>764</v>
      </c>
      <c r="B43" s="197">
        <v>5.0460000000000003</v>
      </c>
      <c r="C43" s="197">
        <v>-47.780999999999999</v>
      </c>
      <c r="D43" s="198">
        <v>0</v>
      </c>
      <c r="E43" s="23"/>
      <c r="F43" s="23"/>
      <c r="G43" s="196" t="s">
        <v>765</v>
      </c>
      <c r="H43" s="197">
        <v>1</v>
      </c>
      <c r="I43" s="197">
        <v>-269.20600000000002</v>
      </c>
      <c r="J43" s="197">
        <v>4.2000000000000003E-2</v>
      </c>
      <c r="K43" s="198">
        <v>0</v>
      </c>
      <c r="L43" s="23"/>
      <c r="M43" s="23"/>
      <c r="N43" s="196" t="s">
        <v>765</v>
      </c>
      <c r="O43" s="197">
        <v>1</v>
      </c>
      <c r="P43" s="197">
        <v>-53.948999999999998</v>
      </c>
      <c r="Q43" s="197">
        <v>1.7000000000000001E-2</v>
      </c>
      <c r="R43" s="198"/>
      <c r="S43" s="23"/>
      <c r="T43" s="196" t="s">
        <v>765</v>
      </c>
      <c r="U43" s="197">
        <v>1</v>
      </c>
      <c r="V43" s="197">
        <v>0</v>
      </c>
      <c r="W43" s="197">
        <v>0</v>
      </c>
      <c r="X43" s="198"/>
    </row>
    <row r="44" spans="1:24">
      <c r="A44" s="196" t="s">
        <v>766</v>
      </c>
      <c r="B44" s="197">
        <v>5.5750000000000002</v>
      </c>
      <c r="C44" s="197">
        <v>-44.854999999999997</v>
      </c>
      <c r="D44" s="198">
        <v>0</v>
      </c>
      <c r="E44" s="23"/>
      <c r="F44" s="23"/>
      <c r="G44" s="196"/>
      <c r="H44" s="197">
        <v>2</v>
      </c>
      <c r="I44" s="197">
        <v>-269.20600000000002</v>
      </c>
      <c r="J44" s="197">
        <v>-4.2000000000000003E-2</v>
      </c>
      <c r="K44" s="198">
        <v>0</v>
      </c>
      <c r="L44" s="23"/>
      <c r="M44" s="23"/>
      <c r="N44" s="196"/>
      <c r="O44" s="197">
        <v>2</v>
      </c>
      <c r="P44" s="197">
        <v>-53.948999999999998</v>
      </c>
      <c r="Q44" s="197">
        <v>-1.7000000000000001E-2</v>
      </c>
      <c r="R44" s="198"/>
      <c r="S44" s="23"/>
      <c r="T44" s="196"/>
      <c r="U44" s="197">
        <v>2</v>
      </c>
      <c r="V44" s="197">
        <v>0.112</v>
      </c>
      <c r="W44" s="197">
        <v>-8.0510000000000002</v>
      </c>
      <c r="X44" s="198"/>
    </row>
    <row r="45" spans="1:24">
      <c r="A45" s="196" t="s">
        <v>767</v>
      </c>
      <c r="B45" s="197">
        <v>6.1029999999999998</v>
      </c>
      <c r="C45" s="197">
        <v>-40.840000000000003</v>
      </c>
      <c r="D45" s="198">
        <v>0</v>
      </c>
      <c r="E45" s="23"/>
      <c r="F45" s="23"/>
      <c r="G45" s="196" t="s">
        <v>768</v>
      </c>
      <c r="H45" s="197">
        <v>1</v>
      </c>
      <c r="I45" s="197">
        <v>-269.20600000000002</v>
      </c>
      <c r="J45" s="197">
        <v>4.2000000000000003E-2</v>
      </c>
      <c r="K45" s="198">
        <v>0</v>
      </c>
      <c r="L45" s="23"/>
      <c r="M45" s="23"/>
      <c r="N45" s="196" t="s">
        <v>768</v>
      </c>
      <c r="O45" s="197">
        <v>1</v>
      </c>
      <c r="P45" s="197">
        <v>-53.948999999999998</v>
      </c>
      <c r="Q45" s="197">
        <v>1.7000000000000001E-2</v>
      </c>
      <c r="R45" s="198"/>
      <c r="S45" s="23"/>
      <c r="T45" s="196" t="s">
        <v>768</v>
      </c>
      <c r="U45" s="197">
        <v>1</v>
      </c>
      <c r="V45" s="197">
        <v>0.112</v>
      </c>
      <c r="W45" s="197">
        <v>-8.0510000000000002</v>
      </c>
      <c r="X45" s="198"/>
    </row>
    <row r="46" spans="1:24">
      <c r="A46" s="196" t="s">
        <v>769</v>
      </c>
      <c r="B46" s="197">
        <v>6.5389999999999997</v>
      </c>
      <c r="C46" s="197">
        <v>-35.816000000000003</v>
      </c>
      <c r="D46" s="198">
        <v>0</v>
      </c>
      <c r="E46" s="23"/>
      <c r="F46" s="23"/>
      <c r="G46" s="196"/>
      <c r="H46" s="197">
        <v>2</v>
      </c>
      <c r="I46" s="197">
        <v>-269.20600000000002</v>
      </c>
      <c r="J46" s="197">
        <v>-4.2000000000000003E-2</v>
      </c>
      <c r="K46" s="198">
        <v>0</v>
      </c>
      <c r="L46" s="23"/>
      <c r="M46" s="23"/>
      <c r="N46" s="196"/>
      <c r="O46" s="197">
        <v>2</v>
      </c>
      <c r="P46" s="197">
        <v>-53.948999999999998</v>
      </c>
      <c r="Q46" s="197">
        <v>-1.7000000000000001E-2</v>
      </c>
      <c r="R46" s="198"/>
      <c r="S46" s="23"/>
      <c r="T46" s="196"/>
      <c r="U46" s="197">
        <v>2</v>
      </c>
      <c r="V46" s="197">
        <v>0.223</v>
      </c>
      <c r="W46" s="197">
        <v>-15.843999999999999</v>
      </c>
      <c r="X46" s="198"/>
    </row>
    <row r="47" spans="1:24">
      <c r="A47" s="196" t="s">
        <v>22</v>
      </c>
      <c r="B47" s="197">
        <v>6.976</v>
      </c>
      <c r="C47" s="197">
        <v>-29.888000000000002</v>
      </c>
      <c r="D47" s="198">
        <v>0</v>
      </c>
      <c r="E47" s="23"/>
      <c r="F47" s="23"/>
      <c r="G47" s="196" t="s">
        <v>770</v>
      </c>
      <c r="H47" s="197">
        <v>1</v>
      </c>
      <c r="I47" s="197">
        <v>-718.28200000000004</v>
      </c>
      <c r="J47" s="197">
        <v>4.2000000000000003E-2</v>
      </c>
      <c r="K47" s="198">
        <v>0</v>
      </c>
      <c r="L47" s="23"/>
      <c r="M47" s="23"/>
      <c r="N47" s="196" t="s">
        <v>770</v>
      </c>
      <c r="O47" s="197">
        <v>1</v>
      </c>
      <c r="P47" s="197">
        <v>-143.94399999999999</v>
      </c>
      <c r="Q47" s="197">
        <v>1.7000000000000001E-2</v>
      </c>
      <c r="R47" s="198"/>
      <c r="S47" s="23"/>
      <c r="T47" s="196" t="s">
        <v>770</v>
      </c>
      <c r="U47" s="197">
        <v>1</v>
      </c>
      <c r="V47" s="197">
        <v>0.223</v>
      </c>
      <c r="W47" s="197">
        <v>-15.843999999999999</v>
      </c>
      <c r="X47" s="198"/>
    </row>
    <row r="48" spans="1:24">
      <c r="A48" s="196" t="s">
        <v>771</v>
      </c>
      <c r="B48" s="197">
        <v>7.2729999999999997</v>
      </c>
      <c r="C48" s="197">
        <v>-23.181000000000001</v>
      </c>
      <c r="D48" s="198">
        <v>0</v>
      </c>
      <c r="E48" s="23"/>
      <c r="F48" s="23"/>
      <c r="G48" s="196"/>
      <c r="H48" s="197">
        <v>2</v>
      </c>
      <c r="I48" s="197">
        <v>-718.28200000000004</v>
      </c>
      <c r="J48" s="197">
        <v>-4.2000000000000003E-2</v>
      </c>
      <c r="K48" s="198">
        <v>0</v>
      </c>
      <c r="L48" s="23"/>
      <c r="M48" s="23"/>
      <c r="N48" s="196"/>
      <c r="O48" s="197">
        <v>2</v>
      </c>
      <c r="P48" s="197">
        <v>-143.94399999999999</v>
      </c>
      <c r="Q48" s="197">
        <v>-1.7000000000000001E-2</v>
      </c>
      <c r="R48" s="198"/>
      <c r="S48" s="23"/>
      <c r="T48" s="196"/>
      <c r="U48" s="197">
        <v>2</v>
      </c>
      <c r="V48" s="197">
        <v>0.52100000000000002</v>
      </c>
      <c r="W48" s="197">
        <v>-23.181000000000001</v>
      </c>
      <c r="X48" s="198"/>
    </row>
    <row r="49" spans="1:24">
      <c r="A49" s="196" t="s">
        <v>772</v>
      </c>
      <c r="B49" s="197">
        <v>7.5709999999999997</v>
      </c>
      <c r="C49" s="197">
        <v>-15.843999999999999</v>
      </c>
      <c r="D49" s="198">
        <v>0</v>
      </c>
      <c r="E49" s="23"/>
      <c r="F49" s="23"/>
      <c r="G49" s="196" t="s">
        <v>773</v>
      </c>
      <c r="H49" s="197">
        <v>1</v>
      </c>
      <c r="I49" s="197">
        <v>-718.28200000000004</v>
      </c>
      <c r="J49" s="197">
        <v>4.2000000000000003E-2</v>
      </c>
      <c r="K49" s="198">
        <v>0</v>
      </c>
      <c r="L49" s="23"/>
      <c r="M49" s="23"/>
      <c r="N49" s="196" t="s">
        <v>773</v>
      </c>
      <c r="O49" s="197">
        <v>1</v>
      </c>
      <c r="P49" s="197">
        <v>-143.94399999999999</v>
      </c>
      <c r="Q49" s="197">
        <v>1.7000000000000001E-2</v>
      </c>
      <c r="R49" s="198"/>
      <c r="S49" s="23"/>
      <c r="T49" s="196" t="s">
        <v>773</v>
      </c>
      <c r="U49" s="197">
        <v>1</v>
      </c>
      <c r="V49" s="197">
        <v>0.52100000000000002</v>
      </c>
      <c r="W49" s="197">
        <v>-23.181000000000001</v>
      </c>
      <c r="X49" s="198"/>
    </row>
    <row r="50" spans="1:24">
      <c r="A50" s="196" t="s">
        <v>774</v>
      </c>
      <c r="B50" s="197">
        <v>7.6829999999999998</v>
      </c>
      <c r="C50" s="197">
        <v>-8.0510000000000002</v>
      </c>
      <c r="D50" s="198">
        <v>0</v>
      </c>
      <c r="E50" s="23"/>
      <c r="F50" s="23"/>
      <c r="G50" s="196"/>
      <c r="H50" s="197">
        <v>2</v>
      </c>
      <c r="I50" s="197">
        <v>-718.28200000000004</v>
      </c>
      <c r="J50" s="197">
        <v>-4.2000000000000003E-2</v>
      </c>
      <c r="K50" s="198">
        <v>0</v>
      </c>
      <c r="L50" s="23"/>
      <c r="M50" s="23"/>
      <c r="N50" s="196"/>
      <c r="O50" s="197">
        <v>2</v>
      </c>
      <c r="P50" s="197">
        <v>-143.94399999999999</v>
      </c>
      <c r="Q50" s="197">
        <v>-1.7000000000000001E-2</v>
      </c>
      <c r="R50" s="198"/>
      <c r="S50" s="23"/>
      <c r="T50" s="196"/>
      <c r="U50" s="197">
        <v>2</v>
      </c>
      <c r="V50" s="197">
        <v>0.81899999999999995</v>
      </c>
      <c r="W50" s="197">
        <v>-29.888000000000002</v>
      </c>
      <c r="X50" s="198"/>
    </row>
    <row r="51" spans="1:24" ht="15.75" thickBot="1">
      <c r="A51" s="199" t="s">
        <v>714</v>
      </c>
      <c r="B51" s="200">
        <v>7.7939999999999996</v>
      </c>
      <c r="C51" s="200">
        <v>0</v>
      </c>
      <c r="D51" s="201">
        <v>0</v>
      </c>
      <c r="E51" s="23"/>
      <c r="F51" s="23"/>
      <c r="G51" s="196" t="s">
        <v>775</v>
      </c>
      <c r="H51" s="197">
        <v>1</v>
      </c>
      <c r="I51" s="197">
        <v>-1052.0119999999999</v>
      </c>
      <c r="J51" s="197">
        <v>4.2000000000000003E-2</v>
      </c>
      <c r="K51" s="198">
        <v>0</v>
      </c>
      <c r="L51" s="23"/>
      <c r="M51" s="23"/>
      <c r="N51" s="196" t="s">
        <v>775</v>
      </c>
      <c r="O51" s="197">
        <v>1</v>
      </c>
      <c r="P51" s="197">
        <v>-210.82400000000001</v>
      </c>
      <c r="Q51" s="197">
        <v>1.7000000000000001E-2</v>
      </c>
      <c r="R51" s="198"/>
      <c r="S51" s="23"/>
      <c r="T51" s="196" t="s">
        <v>775</v>
      </c>
      <c r="U51" s="197">
        <v>1</v>
      </c>
      <c r="V51" s="197">
        <v>0.81899999999999995</v>
      </c>
      <c r="W51" s="197">
        <v>-29.888000000000002</v>
      </c>
      <c r="X51" s="198"/>
    </row>
    <row r="52" spans="1:24">
      <c r="A52" s="23"/>
      <c r="B52" s="23"/>
      <c r="C52" s="23"/>
      <c r="D52" s="23"/>
      <c r="E52" s="23"/>
      <c r="F52" s="23"/>
      <c r="G52" s="196"/>
      <c r="H52" s="197">
        <v>2</v>
      </c>
      <c r="I52" s="197">
        <v>-1052.0119999999999</v>
      </c>
      <c r="J52" s="197">
        <v>-4.2000000000000003E-2</v>
      </c>
      <c r="K52" s="198">
        <v>0</v>
      </c>
      <c r="L52" s="23"/>
      <c r="M52" s="23"/>
      <c r="N52" s="196"/>
      <c r="O52" s="197">
        <v>2</v>
      </c>
      <c r="P52" s="197">
        <v>-210.82400000000001</v>
      </c>
      <c r="Q52" s="197">
        <v>-1.7000000000000001E-2</v>
      </c>
      <c r="R52" s="198"/>
      <c r="S52" s="23"/>
      <c r="T52" s="196"/>
      <c r="U52" s="197">
        <v>2</v>
      </c>
      <c r="V52" s="197">
        <v>1.2549999999999999</v>
      </c>
      <c r="W52" s="197">
        <v>-35.816000000000003</v>
      </c>
      <c r="X52" s="198"/>
    </row>
    <row r="53" spans="1:24">
      <c r="A53" s="23"/>
      <c r="B53" s="23"/>
      <c r="C53" s="23"/>
      <c r="D53" s="23"/>
      <c r="E53" s="23"/>
      <c r="F53" s="23"/>
      <c r="G53" s="196" t="s">
        <v>776</v>
      </c>
      <c r="H53" s="197">
        <v>1</v>
      </c>
      <c r="I53" s="197">
        <v>-1052.0119999999999</v>
      </c>
      <c r="J53" s="197">
        <v>4.2000000000000003E-2</v>
      </c>
      <c r="K53" s="198">
        <v>0</v>
      </c>
      <c r="L53" s="23"/>
      <c r="M53" s="23"/>
      <c r="N53" s="196" t="s">
        <v>776</v>
      </c>
      <c r="O53" s="197">
        <v>1</v>
      </c>
      <c r="P53" s="197">
        <v>-210.82400000000001</v>
      </c>
      <c r="Q53" s="197">
        <v>1.7000000000000001E-2</v>
      </c>
      <c r="R53" s="198"/>
      <c r="S53" s="23"/>
      <c r="T53" s="196" t="s">
        <v>776</v>
      </c>
      <c r="U53" s="197">
        <v>1</v>
      </c>
      <c r="V53" s="197">
        <v>1.2549999999999999</v>
      </c>
      <c r="W53" s="197">
        <v>-35.816000000000003</v>
      </c>
      <c r="X53" s="198"/>
    </row>
    <row r="54" spans="1:24">
      <c r="A54" s="23"/>
      <c r="B54" s="23"/>
      <c r="C54" s="23"/>
      <c r="D54" s="23"/>
      <c r="E54" s="23"/>
      <c r="F54" s="23"/>
      <c r="G54" s="196"/>
      <c r="H54" s="197">
        <v>2</v>
      </c>
      <c r="I54" s="197">
        <v>-1052.0119999999999</v>
      </c>
      <c r="J54" s="197">
        <v>-4.2000000000000003E-2</v>
      </c>
      <c r="K54" s="198">
        <v>0</v>
      </c>
      <c r="L54" s="23"/>
      <c r="M54" s="23"/>
      <c r="N54" s="196"/>
      <c r="O54" s="197">
        <v>2</v>
      </c>
      <c r="P54" s="197">
        <v>-210.82400000000001</v>
      </c>
      <c r="Q54" s="197">
        <v>-1.7000000000000001E-2</v>
      </c>
      <c r="R54" s="198"/>
      <c r="S54" s="23"/>
      <c r="T54" s="196"/>
      <c r="U54" s="197">
        <v>2</v>
      </c>
      <c r="V54" s="197">
        <v>1.6910000000000001</v>
      </c>
      <c r="W54" s="197">
        <v>-40.840000000000003</v>
      </c>
      <c r="X54" s="198"/>
    </row>
    <row r="55" spans="1:24">
      <c r="A55" s="23"/>
      <c r="B55" s="23"/>
      <c r="C55" s="23"/>
      <c r="D55" s="23"/>
      <c r="E55" s="23"/>
      <c r="F55" s="23"/>
      <c r="G55" s="196" t="s">
        <v>777</v>
      </c>
      <c r="H55" s="197">
        <v>1</v>
      </c>
      <c r="I55" s="197">
        <v>-1274.498</v>
      </c>
      <c r="J55" s="197">
        <v>4.2000000000000003E-2</v>
      </c>
      <c r="K55" s="198">
        <v>0</v>
      </c>
      <c r="L55" s="23"/>
      <c r="M55" s="23"/>
      <c r="N55" s="196" t="s">
        <v>777</v>
      </c>
      <c r="O55" s="197">
        <v>1</v>
      </c>
      <c r="P55" s="197">
        <v>-255.41</v>
      </c>
      <c r="Q55" s="197">
        <v>1.7000000000000001E-2</v>
      </c>
      <c r="R55" s="198"/>
      <c r="S55" s="23"/>
      <c r="T55" s="196" t="s">
        <v>777</v>
      </c>
      <c r="U55" s="197">
        <v>1</v>
      </c>
      <c r="V55" s="197">
        <v>1.6910000000000001</v>
      </c>
      <c r="W55" s="197">
        <v>-40.840000000000003</v>
      </c>
      <c r="X55" s="198"/>
    </row>
    <row r="56" spans="1:24">
      <c r="A56" s="23"/>
      <c r="B56" s="23"/>
      <c r="C56" s="23"/>
      <c r="D56" s="23"/>
      <c r="E56" s="23"/>
      <c r="F56" s="23"/>
      <c r="G56" s="196"/>
      <c r="H56" s="197">
        <v>2</v>
      </c>
      <c r="I56" s="197">
        <v>-1274.498</v>
      </c>
      <c r="J56" s="197">
        <v>-4.2000000000000003E-2</v>
      </c>
      <c r="K56" s="198">
        <v>0</v>
      </c>
      <c r="L56" s="23"/>
      <c r="M56" s="23"/>
      <c r="N56" s="196"/>
      <c r="O56" s="197">
        <v>2</v>
      </c>
      <c r="P56" s="197">
        <v>-255.41</v>
      </c>
      <c r="Q56" s="197">
        <v>-1.7000000000000001E-2</v>
      </c>
      <c r="R56" s="198"/>
      <c r="S56" s="23"/>
      <c r="T56" s="196"/>
      <c r="U56" s="197">
        <v>2</v>
      </c>
      <c r="V56" s="197">
        <v>2.2200000000000002</v>
      </c>
      <c r="W56" s="197">
        <v>-44.854999999999997</v>
      </c>
      <c r="X56" s="198"/>
    </row>
    <row r="57" spans="1:24">
      <c r="A57" s="23"/>
      <c r="B57" s="23"/>
      <c r="C57" s="23"/>
      <c r="D57" s="23"/>
      <c r="E57" s="23"/>
      <c r="F57" s="23"/>
      <c r="G57" s="196" t="s">
        <v>778</v>
      </c>
      <c r="H57" s="197">
        <v>1</v>
      </c>
      <c r="I57" s="197">
        <v>-1274.498</v>
      </c>
      <c r="J57" s="197">
        <v>4.2000000000000003E-2</v>
      </c>
      <c r="K57" s="198">
        <v>0</v>
      </c>
      <c r="L57" s="23"/>
      <c r="M57" s="23"/>
      <c r="N57" s="196" t="s">
        <v>778</v>
      </c>
      <c r="O57" s="197">
        <v>1</v>
      </c>
      <c r="P57" s="197">
        <v>-255.41</v>
      </c>
      <c r="Q57" s="197">
        <v>1.7000000000000001E-2</v>
      </c>
      <c r="R57" s="198"/>
      <c r="S57" s="23"/>
      <c r="T57" s="196" t="s">
        <v>778</v>
      </c>
      <c r="U57" s="197">
        <v>1</v>
      </c>
      <c r="V57" s="197">
        <v>2.2200000000000002</v>
      </c>
      <c r="W57" s="197">
        <v>-44.854999999999997</v>
      </c>
      <c r="X57" s="198"/>
    </row>
    <row r="58" spans="1:24">
      <c r="A58" s="23"/>
      <c r="B58" s="23"/>
      <c r="C58" s="23"/>
      <c r="D58" s="23"/>
      <c r="E58" s="23"/>
      <c r="F58" s="23"/>
      <c r="G58" s="196"/>
      <c r="H58" s="197">
        <v>2</v>
      </c>
      <c r="I58" s="197">
        <v>-1274.498</v>
      </c>
      <c r="J58" s="197">
        <v>-4.2000000000000003E-2</v>
      </c>
      <c r="K58" s="198">
        <v>0</v>
      </c>
      <c r="L58" s="23"/>
      <c r="M58" s="23"/>
      <c r="N58" s="196"/>
      <c r="O58" s="197">
        <v>2</v>
      </c>
      <c r="P58" s="197">
        <v>-255.41</v>
      </c>
      <c r="Q58" s="197">
        <v>-1.7000000000000001E-2</v>
      </c>
      <c r="R58" s="198"/>
      <c r="S58" s="23"/>
      <c r="T58" s="196"/>
      <c r="U58" s="197">
        <v>2</v>
      </c>
      <c r="V58" s="197">
        <v>2.7480000000000002</v>
      </c>
      <c r="W58" s="197">
        <v>-47.780999999999999</v>
      </c>
      <c r="X58" s="198"/>
    </row>
    <row r="59" spans="1:24">
      <c r="A59" s="23"/>
      <c r="B59" s="23"/>
      <c r="C59" s="23"/>
      <c r="D59" s="23"/>
      <c r="E59" s="23"/>
      <c r="F59" s="23"/>
      <c r="G59" s="196" t="s">
        <v>779</v>
      </c>
      <c r="H59" s="197">
        <v>1</v>
      </c>
      <c r="I59" s="197">
        <v>-1385.741</v>
      </c>
      <c r="J59" s="197">
        <v>4.2000000000000003E-2</v>
      </c>
      <c r="K59" s="198">
        <v>0</v>
      </c>
      <c r="L59" s="23"/>
      <c r="M59" s="23"/>
      <c r="N59" s="196" t="s">
        <v>779</v>
      </c>
      <c r="O59" s="197">
        <v>1</v>
      </c>
      <c r="P59" s="197">
        <v>-277.70400000000001</v>
      </c>
      <c r="Q59" s="197">
        <v>1.7000000000000001E-2</v>
      </c>
      <c r="R59" s="198"/>
      <c r="S59" s="23"/>
      <c r="T59" s="196" t="s">
        <v>779</v>
      </c>
      <c r="U59" s="197">
        <v>1</v>
      </c>
      <c r="V59" s="197">
        <v>2.7480000000000002</v>
      </c>
      <c r="W59" s="197">
        <v>-47.780999999999999</v>
      </c>
      <c r="X59" s="198"/>
    </row>
    <row r="60" spans="1:24">
      <c r="A60" s="23"/>
      <c r="B60" s="23"/>
      <c r="C60" s="23"/>
      <c r="D60" s="23"/>
      <c r="E60" s="23"/>
      <c r="F60" s="23"/>
      <c r="G60" s="196"/>
      <c r="H60" s="197">
        <v>2</v>
      </c>
      <c r="I60" s="197">
        <v>-1385.741</v>
      </c>
      <c r="J60" s="197">
        <v>-4.2000000000000003E-2</v>
      </c>
      <c r="K60" s="198">
        <v>0</v>
      </c>
      <c r="L60" s="23"/>
      <c r="M60" s="23"/>
      <c r="N60" s="196"/>
      <c r="O60" s="197">
        <v>2</v>
      </c>
      <c r="P60" s="197">
        <v>-277.70400000000001</v>
      </c>
      <c r="Q60" s="197">
        <v>-1.7000000000000001E-2</v>
      </c>
      <c r="R60" s="198"/>
      <c r="S60" s="23"/>
      <c r="T60" s="196"/>
      <c r="U60" s="197">
        <v>2</v>
      </c>
      <c r="V60" s="197">
        <v>3.323</v>
      </c>
      <c r="W60" s="197">
        <v>-49.558999999999997</v>
      </c>
      <c r="X60" s="198"/>
    </row>
    <row r="61" spans="1:24">
      <c r="A61" s="23"/>
      <c r="B61" s="23"/>
      <c r="C61" s="23"/>
      <c r="D61" s="23"/>
      <c r="E61" s="23"/>
      <c r="F61" s="23"/>
      <c r="G61" s="196" t="s">
        <v>780</v>
      </c>
      <c r="H61" s="197">
        <v>1</v>
      </c>
      <c r="I61" s="197">
        <v>-1385.741</v>
      </c>
      <c r="J61" s="197">
        <v>4.2000000000000003E-2</v>
      </c>
      <c r="K61" s="198">
        <v>0</v>
      </c>
      <c r="L61" s="23"/>
      <c r="M61" s="23"/>
      <c r="N61" s="196" t="s">
        <v>780</v>
      </c>
      <c r="O61" s="197">
        <v>1</v>
      </c>
      <c r="P61" s="197">
        <v>-277.70400000000001</v>
      </c>
      <c r="Q61" s="197">
        <v>1.7000000000000001E-2</v>
      </c>
      <c r="R61" s="198"/>
      <c r="S61" s="23"/>
      <c r="T61" s="196" t="s">
        <v>780</v>
      </c>
      <c r="U61" s="197">
        <v>1</v>
      </c>
      <c r="V61" s="197">
        <v>3.323</v>
      </c>
      <c r="W61" s="197">
        <v>-49.558999999999997</v>
      </c>
      <c r="X61" s="198"/>
    </row>
    <row r="62" spans="1:24">
      <c r="A62" s="23"/>
      <c r="B62" s="23"/>
      <c r="C62" s="23"/>
      <c r="D62" s="23"/>
      <c r="E62" s="23"/>
      <c r="F62" s="23"/>
      <c r="G62" s="196"/>
      <c r="H62" s="197">
        <v>2</v>
      </c>
      <c r="I62" s="197">
        <v>-1385.741</v>
      </c>
      <c r="J62" s="197">
        <v>-4.2000000000000003E-2</v>
      </c>
      <c r="K62" s="198">
        <v>0</v>
      </c>
      <c r="L62" s="23"/>
      <c r="M62" s="23"/>
      <c r="N62" s="196"/>
      <c r="O62" s="197">
        <v>2</v>
      </c>
      <c r="P62" s="197">
        <v>-277.70400000000001</v>
      </c>
      <c r="Q62" s="197">
        <v>-1.7000000000000001E-2</v>
      </c>
      <c r="R62" s="198"/>
      <c r="S62" s="23"/>
      <c r="T62" s="196"/>
      <c r="U62" s="197">
        <v>2</v>
      </c>
      <c r="V62" s="197">
        <v>3.8969999999999998</v>
      </c>
      <c r="W62" s="197">
        <v>-50.155999999999999</v>
      </c>
      <c r="X62" s="198"/>
    </row>
    <row r="63" spans="1:24">
      <c r="A63" s="23"/>
      <c r="B63" s="23"/>
      <c r="C63" s="23"/>
      <c r="D63" s="23"/>
      <c r="E63" s="23"/>
      <c r="F63" s="23"/>
      <c r="G63" s="196" t="s">
        <v>781</v>
      </c>
      <c r="H63" s="197">
        <v>1</v>
      </c>
      <c r="I63" s="197">
        <v>-1385.741</v>
      </c>
      <c r="J63" s="197">
        <v>4.2000000000000003E-2</v>
      </c>
      <c r="K63" s="198">
        <v>0</v>
      </c>
      <c r="L63" s="23"/>
      <c r="M63" s="23"/>
      <c r="N63" s="196" t="s">
        <v>781</v>
      </c>
      <c r="O63" s="197">
        <v>1</v>
      </c>
      <c r="P63" s="197">
        <v>-277.70400000000001</v>
      </c>
      <c r="Q63" s="197">
        <v>1.7000000000000001E-2</v>
      </c>
      <c r="R63" s="198"/>
      <c r="S63" s="23"/>
      <c r="T63" s="196" t="s">
        <v>781</v>
      </c>
      <c r="U63" s="197">
        <v>1</v>
      </c>
      <c r="V63" s="197">
        <v>3.8969999999999998</v>
      </c>
      <c r="W63" s="197">
        <v>-50.155999999999999</v>
      </c>
      <c r="X63" s="198"/>
    </row>
    <row r="64" spans="1:24">
      <c r="A64" s="23"/>
      <c r="B64" s="23"/>
      <c r="C64" s="23"/>
      <c r="D64" s="23"/>
      <c r="E64" s="23"/>
      <c r="F64" s="23"/>
      <c r="G64" s="196"/>
      <c r="H64" s="197">
        <v>2</v>
      </c>
      <c r="I64" s="197">
        <v>-1385.741</v>
      </c>
      <c r="J64" s="197">
        <v>-4.2000000000000003E-2</v>
      </c>
      <c r="K64" s="198">
        <v>0</v>
      </c>
      <c r="L64" s="23"/>
      <c r="M64" s="23"/>
      <c r="N64" s="196"/>
      <c r="O64" s="197">
        <v>2</v>
      </c>
      <c r="P64" s="197">
        <v>-277.70400000000001</v>
      </c>
      <c r="Q64" s="197">
        <v>-1.7000000000000001E-2</v>
      </c>
      <c r="R64" s="198"/>
      <c r="S64" s="23"/>
      <c r="T64" s="196"/>
      <c r="U64" s="197">
        <v>2</v>
      </c>
      <c r="V64" s="197">
        <v>4.4720000000000004</v>
      </c>
      <c r="W64" s="197">
        <v>-49.558999999999997</v>
      </c>
      <c r="X64" s="198"/>
    </row>
    <row r="65" spans="1:24">
      <c r="A65" s="23"/>
      <c r="B65" s="23"/>
      <c r="C65" s="23"/>
      <c r="D65" s="23"/>
      <c r="E65" s="23"/>
      <c r="F65" s="23"/>
      <c r="G65" s="196" t="s">
        <v>782</v>
      </c>
      <c r="H65" s="197">
        <v>1</v>
      </c>
      <c r="I65" s="197">
        <v>-1385.741</v>
      </c>
      <c r="J65" s="197">
        <v>4.2000000000000003E-2</v>
      </c>
      <c r="K65" s="198">
        <v>0</v>
      </c>
      <c r="L65" s="23"/>
      <c r="M65" s="23"/>
      <c r="N65" s="196" t="s">
        <v>782</v>
      </c>
      <c r="O65" s="197">
        <v>1</v>
      </c>
      <c r="P65" s="197">
        <v>-277.70400000000001</v>
      </c>
      <c r="Q65" s="197">
        <v>1.7000000000000001E-2</v>
      </c>
      <c r="R65" s="198"/>
      <c r="S65" s="23"/>
      <c r="T65" s="196" t="s">
        <v>782</v>
      </c>
      <c r="U65" s="197">
        <v>1</v>
      </c>
      <c r="V65" s="197">
        <v>4.4720000000000004</v>
      </c>
      <c r="W65" s="197">
        <v>-49.558999999999997</v>
      </c>
      <c r="X65" s="198"/>
    </row>
    <row r="66" spans="1:24">
      <c r="A66" s="23"/>
      <c r="B66" s="23"/>
      <c r="C66" s="23"/>
      <c r="D66" s="23"/>
      <c r="E66" s="23"/>
      <c r="F66" s="23"/>
      <c r="G66" s="196"/>
      <c r="H66" s="197">
        <v>2</v>
      </c>
      <c r="I66" s="197">
        <v>-1385.741</v>
      </c>
      <c r="J66" s="197">
        <v>-4.2000000000000003E-2</v>
      </c>
      <c r="K66" s="198">
        <v>0</v>
      </c>
      <c r="L66" s="23"/>
      <c r="M66" s="23"/>
      <c r="N66" s="196"/>
      <c r="O66" s="197">
        <v>2</v>
      </c>
      <c r="P66" s="197">
        <v>-277.70400000000001</v>
      </c>
      <c r="Q66" s="197">
        <v>-1.7000000000000001E-2</v>
      </c>
      <c r="R66" s="198"/>
      <c r="S66" s="23"/>
      <c r="T66" s="196"/>
      <c r="U66" s="197">
        <v>2</v>
      </c>
      <c r="V66" s="197">
        <v>5.0460000000000003</v>
      </c>
      <c r="W66" s="197">
        <v>-47.780999999999999</v>
      </c>
      <c r="X66" s="198"/>
    </row>
    <row r="67" spans="1:24">
      <c r="A67" s="23"/>
      <c r="B67" s="23"/>
      <c r="C67" s="23"/>
      <c r="D67" s="23"/>
      <c r="E67" s="23"/>
      <c r="F67" s="23"/>
      <c r="G67" s="196" t="s">
        <v>783</v>
      </c>
      <c r="H67" s="197">
        <v>1</v>
      </c>
      <c r="I67" s="197">
        <v>-1274.498</v>
      </c>
      <c r="J67" s="197">
        <v>4.2000000000000003E-2</v>
      </c>
      <c r="K67" s="198">
        <v>0</v>
      </c>
      <c r="L67" s="23"/>
      <c r="M67" s="23"/>
      <c r="N67" s="196" t="s">
        <v>783</v>
      </c>
      <c r="O67" s="197">
        <v>1</v>
      </c>
      <c r="P67" s="197">
        <v>-255.41</v>
      </c>
      <c r="Q67" s="197">
        <v>1.7000000000000001E-2</v>
      </c>
      <c r="R67" s="198"/>
      <c r="S67" s="23"/>
      <c r="T67" s="196" t="s">
        <v>783</v>
      </c>
      <c r="U67" s="197">
        <v>1</v>
      </c>
      <c r="V67" s="197">
        <v>5.0460000000000003</v>
      </c>
      <c r="W67" s="197">
        <v>-47.780999999999999</v>
      </c>
      <c r="X67" s="198"/>
    </row>
    <row r="68" spans="1:24">
      <c r="A68" s="23"/>
      <c r="B68" s="23"/>
      <c r="C68" s="23"/>
      <c r="D68" s="23"/>
      <c r="E68" s="23"/>
      <c r="F68" s="23"/>
      <c r="G68" s="196"/>
      <c r="H68" s="197">
        <v>2</v>
      </c>
      <c r="I68" s="197">
        <v>-1274.498</v>
      </c>
      <c r="J68" s="197">
        <v>-4.2000000000000003E-2</v>
      </c>
      <c r="K68" s="198">
        <v>0</v>
      </c>
      <c r="L68" s="23"/>
      <c r="M68" s="23"/>
      <c r="N68" s="196"/>
      <c r="O68" s="197">
        <v>2</v>
      </c>
      <c r="P68" s="197">
        <v>-255.41</v>
      </c>
      <c r="Q68" s="197">
        <v>-1.7000000000000001E-2</v>
      </c>
      <c r="R68" s="198"/>
      <c r="S68" s="23"/>
      <c r="T68" s="196"/>
      <c r="U68" s="197">
        <v>2</v>
      </c>
      <c r="V68" s="197">
        <v>5.5750000000000002</v>
      </c>
      <c r="W68" s="197">
        <v>-44.854999999999997</v>
      </c>
      <c r="X68" s="198"/>
    </row>
    <row r="69" spans="1:24">
      <c r="A69" s="23"/>
      <c r="B69" s="23"/>
      <c r="C69" s="23"/>
      <c r="D69" s="23"/>
      <c r="E69" s="23"/>
      <c r="F69" s="23"/>
      <c r="G69" s="196" t="s">
        <v>784</v>
      </c>
      <c r="H69" s="197">
        <v>1</v>
      </c>
      <c r="I69" s="197">
        <v>-1274.498</v>
      </c>
      <c r="J69" s="197">
        <v>4.2000000000000003E-2</v>
      </c>
      <c r="K69" s="198">
        <v>0</v>
      </c>
      <c r="L69" s="23"/>
      <c r="M69" s="23"/>
      <c r="N69" s="196" t="s">
        <v>784</v>
      </c>
      <c r="O69" s="197">
        <v>1</v>
      </c>
      <c r="P69" s="197">
        <v>-255.41</v>
      </c>
      <c r="Q69" s="197">
        <v>1.7000000000000001E-2</v>
      </c>
      <c r="R69" s="198"/>
      <c r="S69" s="23"/>
      <c r="T69" s="196" t="s">
        <v>784</v>
      </c>
      <c r="U69" s="197">
        <v>1</v>
      </c>
      <c r="V69" s="197">
        <v>5.5750000000000002</v>
      </c>
      <c r="W69" s="197">
        <v>-44.854999999999997</v>
      </c>
      <c r="X69" s="198"/>
    </row>
    <row r="70" spans="1:24">
      <c r="A70" s="23"/>
      <c r="B70" s="23"/>
      <c r="C70" s="23"/>
      <c r="D70" s="23"/>
      <c r="E70" s="23"/>
      <c r="F70" s="23"/>
      <c r="G70" s="196"/>
      <c r="H70" s="197">
        <v>2</v>
      </c>
      <c r="I70" s="197">
        <v>-1274.498</v>
      </c>
      <c r="J70" s="197">
        <v>-4.2000000000000003E-2</v>
      </c>
      <c r="K70" s="198">
        <v>0</v>
      </c>
      <c r="L70" s="23"/>
      <c r="M70" s="23"/>
      <c r="N70" s="196"/>
      <c r="O70" s="197">
        <v>2</v>
      </c>
      <c r="P70" s="197">
        <v>-255.41</v>
      </c>
      <c r="Q70" s="197">
        <v>-1.7000000000000001E-2</v>
      </c>
      <c r="R70" s="198"/>
      <c r="S70" s="23"/>
      <c r="T70" s="196"/>
      <c r="U70" s="197">
        <v>2</v>
      </c>
      <c r="V70" s="197">
        <v>6.1029999999999998</v>
      </c>
      <c r="W70" s="197">
        <v>-40.840000000000003</v>
      </c>
      <c r="X70" s="198"/>
    </row>
    <row r="71" spans="1:24">
      <c r="A71" s="23"/>
      <c r="B71" s="23"/>
      <c r="C71" s="23"/>
      <c r="D71" s="23"/>
      <c r="E71" s="23"/>
      <c r="F71" s="23"/>
      <c r="G71" s="196" t="s">
        <v>785</v>
      </c>
      <c r="H71" s="197">
        <v>1</v>
      </c>
      <c r="I71" s="197">
        <v>-1052.0119999999999</v>
      </c>
      <c r="J71" s="197">
        <v>4.2000000000000003E-2</v>
      </c>
      <c r="K71" s="198">
        <v>0</v>
      </c>
      <c r="L71" s="23"/>
      <c r="M71" s="23"/>
      <c r="N71" s="196" t="s">
        <v>785</v>
      </c>
      <c r="O71" s="197">
        <v>1</v>
      </c>
      <c r="P71" s="197">
        <v>-210.82400000000001</v>
      </c>
      <c r="Q71" s="197">
        <v>1.7000000000000001E-2</v>
      </c>
      <c r="R71" s="198"/>
      <c r="S71" s="23"/>
      <c r="T71" s="196" t="s">
        <v>785</v>
      </c>
      <c r="U71" s="197">
        <v>1</v>
      </c>
      <c r="V71" s="197">
        <v>6.1029999999999998</v>
      </c>
      <c r="W71" s="197">
        <v>-40.840000000000003</v>
      </c>
      <c r="X71" s="198"/>
    </row>
    <row r="72" spans="1:24">
      <c r="A72" s="23"/>
      <c r="B72" s="23"/>
      <c r="C72" s="23"/>
      <c r="D72" s="23"/>
      <c r="E72" s="23"/>
      <c r="F72" s="23"/>
      <c r="G72" s="196"/>
      <c r="H72" s="197">
        <v>2</v>
      </c>
      <c r="I72" s="197">
        <v>-1052.0119999999999</v>
      </c>
      <c r="J72" s="197">
        <v>-4.2000000000000003E-2</v>
      </c>
      <c r="K72" s="198">
        <v>0</v>
      </c>
      <c r="L72" s="23"/>
      <c r="M72" s="23"/>
      <c r="N72" s="196"/>
      <c r="O72" s="197">
        <v>2</v>
      </c>
      <c r="P72" s="197">
        <v>-210.82400000000001</v>
      </c>
      <c r="Q72" s="197">
        <v>-1.7000000000000001E-2</v>
      </c>
      <c r="R72" s="198"/>
      <c r="S72" s="23"/>
      <c r="T72" s="196"/>
      <c r="U72" s="197">
        <v>2</v>
      </c>
      <c r="V72" s="197">
        <v>6.5389999999999997</v>
      </c>
      <c r="W72" s="197">
        <v>-35.816000000000003</v>
      </c>
      <c r="X72" s="198"/>
    </row>
    <row r="73" spans="1:24">
      <c r="A73" s="23"/>
      <c r="B73" s="23"/>
      <c r="C73" s="23"/>
      <c r="D73" s="23"/>
      <c r="E73" s="23"/>
      <c r="F73" s="23"/>
      <c r="G73" s="196" t="s">
        <v>786</v>
      </c>
      <c r="H73" s="197">
        <v>1</v>
      </c>
      <c r="I73" s="197">
        <v>-1052.0119999999999</v>
      </c>
      <c r="J73" s="197">
        <v>4.2000000000000003E-2</v>
      </c>
      <c r="K73" s="198">
        <v>0</v>
      </c>
      <c r="L73" s="23"/>
      <c r="M73" s="23"/>
      <c r="N73" s="196" t="s">
        <v>786</v>
      </c>
      <c r="O73" s="197">
        <v>1</v>
      </c>
      <c r="P73" s="197">
        <v>-210.82400000000001</v>
      </c>
      <c r="Q73" s="197">
        <v>1.7000000000000001E-2</v>
      </c>
      <c r="R73" s="198"/>
      <c r="S73" s="23"/>
      <c r="T73" s="196" t="s">
        <v>786</v>
      </c>
      <c r="U73" s="197">
        <v>1</v>
      </c>
      <c r="V73" s="197">
        <v>6.5389999999999997</v>
      </c>
      <c r="W73" s="197">
        <v>-35.816000000000003</v>
      </c>
      <c r="X73" s="198"/>
    </row>
    <row r="74" spans="1:24">
      <c r="A74" s="23"/>
      <c r="B74" s="23"/>
      <c r="C74" s="23"/>
      <c r="D74" s="23"/>
      <c r="E74" s="23"/>
      <c r="F74" s="23"/>
      <c r="G74" s="196"/>
      <c r="H74" s="197">
        <v>2</v>
      </c>
      <c r="I74" s="197">
        <v>-1052.0119999999999</v>
      </c>
      <c r="J74" s="197">
        <v>-4.2000000000000003E-2</v>
      </c>
      <c r="K74" s="198">
        <v>0</v>
      </c>
      <c r="L74" s="23"/>
      <c r="M74" s="23"/>
      <c r="N74" s="196"/>
      <c r="O74" s="197">
        <v>2</v>
      </c>
      <c r="P74" s="197">
        <v>-210.82400000000001</v>
      </c>
      <c r="Q74" s="197">
        <v>-1.7000000000000001E-2</v>
      </c>
      <c r="R74" s="198"/>
      <c r="S74" s="23"/>
      <c r="T74" s="196"/>
      <c r="U74" s="197">
        <v>2</v>
      </c>
      <c r="V74" s="197">
        <v>6.976</v>
      </c>
      <c r="W74" s="197">
        <v>-29.888000000000002</v>
      </c>
      <c r="X74" s="198"/>
    </row>
    <row r="75" spans="1:24">
      <c r="A75" s="23"/>
      <c r="B75" s="23"/>
      <c r="C75" s="23"/>
      <c r="D75" s="23"/>
      <c r="E75" s="23"/>
      <c r="F75" s="23"/>
      <c r="G75" s="196" t="s">
        <v>787</v>
      </c>
      <c r="H75" s="197">
        <v>1</v>
      </c>
      <c r="I75" s="197">
        <v>-718.28200000000004</v>
      </c>
      <c r="J75" s="197">
        <v>4.2000000000000003E-2</v>
      </c>
      <c r="K75" s="198">
        <v>0</v>
      </c>
      <c r="L75" s="23"/>
      <c r="M75" s="23"/>
      <c r="N75" s="196" t="s">
        <v>787</v>
      </c>
      <c r="O75" s="197">
        <v>1</v>
      </c>
      <c r="P75" s="197">
        <v>-143.94399999999999</v>
      </c>
      <c r="Q75" s="197">
        <v>1.7000000000000001E-2</v>
      </c>
      <c r="R75" s="198"/>
      <c r="S75" s="23"/>
      <c r="T75" s="196" t="s">
        <v>787</v>
      </c>
      <c r="U75" s="197">
        <v>1</v>
      </c>
      <c r="V75" s="197">
        <v>6.976</v>
      </c>
      <c r="W75" s="197">
        <v>-29.888000000000002</v>
      </c>
      <c r="X75" s="198"/>
    </row>
    <row r="76" spans="1:24">
      <c r="A76" s="23"/>
      <c r="B76" s="23"/>
      <c r="C76" s="23"/>
      <c r="D76" s="23"/>
      <c r="E76" s="23"/>
      <c r="F76" s="23"/>
      <c r="G76" s="196"/>
      <c r="H76" s="197">
        <v>2</v>
      </c>
      <c r="I76" s="197">
        <v>-718.28200000000004</v>
      </c>
      <c r="J76" s="197">
        <v>-4.2000000000000003E-2</v>
      </c>
      <c r="K76" s="198">
        <v>0</v>
      </c>
      <c r="L76" s="23"/>
      <c r="M76" s="23"/>
      <c r="N76" s="196"/>
      <c r="O76" s="197">
        <v>2</v>
      </c>
      <c r="P76" s="197">
        <v>-143.94399999999999</v>
      </c>
      <c r="Q76" s="197">
        <v>-1.7000000000000001E-2</v>
      </c>
      <c r="R76" s="198"/>
      <c r="S76" s="23"/>
      <c r="T76" s="196"/>
      <c r="U76" s="197">
        <v>2</v>
      </c>
      <c r="V76" s="197">
        <v>7.2729999999999997</v>
      </c>
      <c r="W76" s="197">
        <v>-23.181000000000001</v>
      </c>
      <c r="X76" s="198"/>
    </row>
    <row r="77" spans="1:24">
      <c r="A77" s="23"/>
      <c r="B77" s="23"/>
      <c r="C77" s="23"/>
      <c r="D77" s="23"/>
      <c r="E77" s="23"/>
      <c r="F77" s="23"/>
      <c r="G77" s="196" t="s">
        <v>788</v>
      </c>
      <c r="H77" s="197">
        <v>1</v>
      </c>
      <c r="I77" s="197">
        <v>-718.28200000000004</v>
      </c>
      <c r="J77" s="197">
        <v>4.2000000000000003E-2</v>
      </c>
      <c r="K77" s="198">
        <v>0</v>
      </c>
      <c r="L77" s="23"/>
      <c r="M77" s="23"/>
      <c r="N77" s="196" t="s">
        <v>788</v>
      </c>
      <c r="O77" s="197">
        <v>1</v>
      </c>
      <c r="P77" s="197">
        <v>-143.94399999999999</v>
      </c>
      <c r="Q77" s="197">
        <v>1.7000000000000001E-2</v>
      </c>
      <c r="R77" s="198"/>
      <c r="S77" s="23"/>
      <c r="T77" s="196" t="s">
        <v>788</v>
      </c>
      <c r="U77" s="197">
        <v>1</v>
      </c>
      <c r="V77" s="197">
        <v>7.2729999999999997</v>
      </c>
      <c r="W77" s="197">
        <v>-23.181000000000001</v>
      </c>
      <c r="X77" s="198"/>
    </row>
    <row r="78" spans="1:24">
      <c r="A78" s="23"/>
      <c r="B78" s="23"/>
      <c r="C78" s="23"/>
      <c r="D78" s="23"/>
      <c r="E78" s="23"/>
      <c r="F78" s="23"/>
      <c r="G78" s="196"/>
      <c r="H78" s="197">
        <v>2</v>
      </c>
      <c r="I78" s="197">
        <v>-718.28200000000004</v>
      </c>
      <c r="J78" s="197">
        <v>-4.2000000000000003E-2</v>
      </c>
      <c r="K78" s="198">
        <v>0</v>
      </c>
      <c r="L78" s="23"/>
      <c r="M78" s="23"/>
      <c r="N78" s="196"/>
      <c r="O78" s="197">
        <v>2</v>
      </c>
      <c r="P78" s="197">
        <v>-143.94399999999999</v>
      </c>
      <c r="Q78" s="197">
        <v>-1.7000000000000001E-2</v>
      </c>
      <c r="R78" s="198"/>
      <c r="S78" s="23"/>
      <c r="T78" s="196"/>
      <c r="U78" s="197">
        <v>2</v>
      </c>
      <c r="V78" s="197">
        <v>7.5709999999999997</v>
      </c>
      <c r="W78" s="197">
        <v>-15.843999999999999</v>
      </c>
      <c r="X78" s="198"/>
    </row>
    <row r="79" spans="1:24">
      <c r="A79" s="23"/>
      <c r="B79" s="23"/>
      <c r="C79" s="23"/>
      <c r="D79" s="23"/>
      <c r="E79" s="23"/>
      <c r="F79" s="23"/>
      <c r="G79" s="196" t="s">
        <v>789</v>
      </c>
      <c r="H79" s="197">
        <v>1</v>
      </c>
      <c r="I79" s="197">
        <v>-269.20600000000002</v>
      </c>
      <c r="J79" s="197">
        <v>4.2000000000000003E-2</v>
      </c>
      <c r="K79" s="198">
        <v>0</v>
      </c>
      <c r="L79" s="23"/>
      <c r="M79" s="23"/>
      <c r="N79" s="196" t="s">
        <v>789</v>
      </c>
      <c r="O79" s="197">
        <v>1</v>
      </c>
      <c r="P79" s="197">
        <v>-53.948999999999998</v>
      </c>
      <c r="Q79" s="197">
        <v>1.7000000000000001E-2</v>
      </c>
      <c r="R79" s="198"/>
      <c r="S79" s="23"/>
      <c r="T79" s="196" t="s">
        <v>789</v>
      </c>
      <c r="U79" s="197">
        <v>1</v>
      </c>
      <c r="V79" s="197">
        <v>7.5709999999999997</v>
      </c>
      <c r="W79" s="197">
        <v>-15.843999999999999</v>
      </c>
      <c r="X79" s="198"/>
    </row>
    <row r="80" spans="1:24">
      <c r="A80" s="23"/>
      <c r="B80" s="23"/>
      <c r="C80" s="23"/>
      <c r="D80" s="23"/>
      <c r="E80" s="23"/>
      <c r="F80" s="23"/>
      <c r="G80" s="196"/>
      <c r="H80" s="197">
        <v>2</v>
      </c>
      <c r="I80" s="197">
        <v>-269.20600000000002</v>
      </c>
      <c r="J80" s="197">
        <v>-4.2000000000000003E-2</v>
      </c>
      <c r="K80" s="198">
        <v>0</v>
      </c>
      <c r="L80" s="23"/>
      <c r="M80" s="23"/>
      <c r="N80" s="196"/>
      <c r="O80" s="197">
        <v>2</v>
      </c>
      <c r="P80" s="197">
        <v>-53.948999999999998</v>
      </c>
      <c r="Q80" s="197">
        <v>-1.7000000000000001E-2</v>
      </c>
      <c r="R80" s="198"/>
      <c r="S80" s="23"/>
      <c r="T80" s="196"/>
      <c r="U80" s="197">
        <v>2</v>
      </c>
      <c r="V80" s="197">
        <v>7.6829999999999998</v>
      </c>
      <c r="W80" s="197">
        <v>-8.0510000000000002</v>
      </c>
      <c r="X80" s="198"/>
    </row>
    <row r="81" spans="1:24">
      <c r="A81" s="23"/>
      <c r="B81" s="23"/>
      <c r="C81" s="23"/>
      <c r="D81" s="23"/>
      <c r="E81" s="23"/>
      <c r="F81" s="23"/>
      <c r="G81" s="196" t="s">
        <v>790</v>
      </c>
      <c r="H81" s="197">
        <v>1</v>
      </c>
      <c r="I81" s="197">
        <v>-269.20600000000002</v>
      </c>
      <c r="J81" s="197">
        <v>4.2000000000000003E-2</v>
      </c>
      <c r="K81" s="198">
        <v>0</v>
      </c>
      <c r="L81" s="23"/>
      <c r="M81" s="23"/>
      <c r="N81" s="196" t="s">
        <v>790</v>
      </c>
      <c r="O81" s="197">
        <v>1</v>
      </c>
      <c r="P81" s="197">
        <v>-53.948999999999998</v>
      </c>
      <c r="Q81" s="197">
        <v>1.7000000000000001E-2</v>
      </c>
      <c r="R81" s="198"/>
      <c r="S81" s="23"/>
      <c r="T81" s="196" t="s">
        <v>790</v>
      </c>
      <c r="U81" s="197">
        <v>1</v>
      </c>
      <c r="V81" s="197">
        <v>7.6829999999999998</v>
      </c>
      <c r="W81" s="197">
        <v>-8.0510000000000002</v>
      </c>
      <c r="X81" s="198"/>
    </row>
    <row r="82" spans="1:24">
      <c r="A82" s="23"/>
      <c r="B82" s="23"/>
      <c r="C82" s="23"/>
      <c r="D82" s="23"/>
      <c r="E82" s="23"/>
      <c r="F82" s="23"/>
      <c r="G82" s="196"/>
      <c r="H82" s="197">
        <v>2</v>
      </c>
      <c r="I82" s="197">
        <v>-269.20600000000002</v>
      </c>
      <c r="J82" s="197">
        <v>-4.2000000000000003E-2</v>
      </c>
      <c r="K82" s="198">
        <v>0</v>
      </c>
      <c r="L82" s="23"/>
      <c r="M82" s="23"/>
      <c r="N82" s="196"/>
      <c r="O82" s="197">
        <v>2</v>
      </c>
      <c r="P82" s="197">
        <v>-53.948999999999998</v>
      </c>
      <c r="Q82" s="197">
        <v>-1.7000000000000001E-2</v>
      </c>
      <c r="R82" s="198"/>
      <c r="S82" s="23"/>
      <c r="T82" s="196"/>
      <c r="U82" s="197">
        <v>2</v>
      </c>
      <c r="V82" s="197">
        <v>7.7939999999999996</v>
      </c>
      <c r="W82" s="197">
        <v>0</v>
      </c>
      <c r="X82" s="198"/>
    </row>
    <row r="83" spans="1:24">
      <c r="A83" s="23"/>
      <c r="B83" s="23"/>
      <c r="C83" s="23"/>
      <c r="D83" s="23"/>
      <c r="E83" s="23"/>
      <c r="F83" s="23"/>
      <c r="G83" s="196" t="s">
        <v>791</v>
      </c>
      <c r="H83" s="197">
        <v>1</v>
      </c>
      <c r="I83" s="197">
        <v>14.744</v>
      </c>
      <c r="J83" s="197">
        <v>0</v>
      </c>
      <c r="K83" s="198">
        <v>0</v>
      </c>
      <c r="L83" s="23"/>
      <c r="M83" s="23"/>
      <c r="N83" s="196" t="s">
        <v>791</v>
      </c>
      <c r="O83" s="197">
        <v>1</v>
      </c>
      <c r="P83" s="197">
        <v>2.9550000000000001</v>
      </c>
      <c r="Q83" s="197">
        <v>0</v>
      </c>
      <c r="R83" s="198"/>
      <c r="S83" s="23"/>
      <c r="T83" s="196" t="s">
        <v>791</v>
      </c>
      <c r="U83" s="197">
        <v>1</v>
      </c>
      <c r="V83" s="197">
        <v>6.0000000000000001E-3</v>
      </c>
      <c r="W83" s="197">
        <v>7.7359999999999998</v>
      </c>
      <c r="X83" s="198"/>
    </row>
    <row r="84" spans="1:24">
      <c r="A84" s="23"/>
      <c r="B84" s="23"/>
      <c r="C84" s="23"/>
      <c r="D84" s="23"/>
      <c r="E84" s="23"/>
      <c r="F84" s="23"/>
      <c r="G84" s="196"/>
      <c r="H84" s="197">
        <v>2</v>
      </c>
      <c r="I84" s="197">
        <v>14.829000000000001</v>
      </c>
      <c r="J84" s="197">
        <v>0</v>
      </c>
      <c r="K84" s="198">
        <v>0</v>
      </c>
      <c r="L84" s="23"/>
      <c r="M84" s="23"/>
      <c r="N84" s="196"/>
      <c r="O84" s="197">
        <v>2</v>
      </c>
      <c r="P84" s="197">
        <v>2.972</v>
      </c>
      <c r="Q84" s="197">
        <v>0</v>
      </c>
      <c r="R84" s="198"/>
      <c r="S84" s="23"/>
      <c r="T84" s="196"/>
      <c r="U84" s="197">
        <v>2</v>
      </c>
      <c r="V84" s="197">
        <v>0</v>
      </c>
      <c r="W84" s="197">
        <v>0</v>
      </c>
      <c r="X84" s="198"/>
    </row>
    <row r="85" spans="1:24">
      <c r="A85" s="23"/>
      <c r="B85" s="23"/>
      <c r="C85" s="23"/>
      <c r="D85" s="23"/>
      <c r="E85" s="23"/>
      <c r="F85" s="23"/>
      <c r="G85" s="196" t="s">
        <v>792</v>
      </c>
      <c r="H85" s="197">
        <v>1</v>
      </c>
      <c r="I85" s="197">
        <v>-0.17</v>
      </c>
      <c r="J85" s="197">
        <v>0</v>
      </c>
      <c r="K85" s="198">
        <v>0</v>
      </c>
      <c r="L85" s="23"/>
      <c r="M85" s="23"/>
      <c r="N85" s="196" t="s">
        <v>792</v>
      </c>
      <c r="O85" s="197">
        <v>1</v>
      </c>
      <c r="P85" s="197">
        <v>-3.4000000000000002E-2</v>
      </c>
      <c r="Q85" s="197">
        <v>0</v>
      </c>
      <c r="R85" s="198"/>
      <c r="S85" s="23"/>
      <c r="T85" s="196" t="s">
        <v>792</v>
      </c>
      <c r="U85" s="197">
        <v>1</v>
      </c>
      <c r="V85" s="197">
        <v>8.0510000000000002</v>
      </c>
      <c r="W85" s="197">
        <v>7.7359999999999998</v>
      </c>
      <c r="X85" s="198"/>
    </row>
    <row r="86" spans="1:24">
      <c r="A86" s="23"/>
      <c r="B86" s="23"/>
      <c r="C86" s="23"/>
      <c r="D86" s="23"/>
      <c r="E86" s="23"/>
      <c r="F86" s="23"/>
      <c r="G86" s="196"/>
      <c r="H86" s="197">
        <v>2</v>
      </c>
      <c r="I86" s="197">
        <v>-8.5000000000000006E-2</v>
      </c>
      <c r="J86" s="197">
        <v>0</v>
      </c>
      <c r="K86" s="198">
        <v>0</v>
      </c>
      <c r="L86" s="23"/>
      <c r="M86" s="23"/>
      <c r="N86" s="196"/>
      <c r="O86" s="197">
        <v>2</v>
      </c>
      <c r="P86" s="197">
        <v>-1.7000000000000001E-2</v>
      </c>
      <c r="Q86" s="197">
        <v>0</v>
      </c>
      <c r="R86" s="198"/>
      <c r="S86" s="23"/>
      <c r="T86" s="196"/>
      <c r="U86" s="197">
        <v>2</v>
      </c>
      <c r="V86" s="197">
        <v>8.0510000000000002</v>
      </c>
      <c r="W86" s="197">
        <v>0.112</v>
      </c>
      <c r="X86" s="198"/>
    </row>
    <row r="87" spans="1:24">
      <c r="A87" s="23"/>
      <c r="B87" s="23"/>
      <c r="C87" s="23"/>
      <c r="D87" s="23"/>
      <c r="E87" s="23"/>
      <c r="F87" s="23"/>
      <c r="G87" s="196" t="s">
        <v>793</v>
      </c>
      <c r="H87" s="197">
        <v>1</v>
      </c>
      <c r="I87" s="197">
        <v>29.489000000000001</v>
      </c>
      <c r="J87" s="197">
        <v>0</v>
      </c>
      <c r="K87" s="198">
        <v>0</v>
      </c>
      <c r="L87" s="23"/>
      <c r="M87" s="23"/>
      <c r="N87" s="196" t="s">
        <v>793</v>
      </c>
      <c r="O87" s="197">
        <v>1</v>
      </c>
      <c r="P87" s="197">
        <v>5.91</v>
      </c>
      <c r="Q87" s="197">
        <v>0</v>
      </c>
      <c r="R87" s="198"/>
      <c r="S87" s="23"/>
      <c r="T87" s="196" t="s">
        <v>793</v>
      </c>
      <c r="U87" s="197">
        <v>1</v>
      </c>
      <c r="V87" s="197">
        <v>15.856999999999999</v>
      </c>
      <c r="W87" s="197">
        <v>7.5250000000000004</v>
      </c>
      <c r="X87" s="198"/>
    </row>
    <row r="88" spans="1:24">
      <c r="A88" s="23"/>
      <c r="B88" s="23"/>
      <c r="C88" s="23"/>
      <c r="D88" s="23"/>
      <c r="E88" s="23"/>
      <c r="F88" s="23"/>
      <c r="G88" s="196"/>
      <c r="H88" s="197">
        <v>2</v>
      </c>
      <c r="I88" s="197">
        <v>29.574000000000002</v>
      </c>
      <c r="J88" s="197">
        <v>0</v>
      </c>
      <c r="K88" s="198">
        <v>0</v>
      </c>
      <c r="L88" s="23"/>
      <c r="M88" s="23"/>
      <c r="N88" s="196"/>
      <c r="O88" s="197">
        <v>2</v>
      </c>
      <c r="P88" s="197">
        <v>5.9269999999999996</v>
      </c>
      <c r="Q88" s="197">
        <v>0</v>
      </c>
      <c r="R88" s="198"/>
      <c r="S88" s="23"/>
      <c r="T88" s="196"/>
      <c r="U88" s="197">
        <v>2</v>
      </c>
      <c r="V88" s="197">
        <v>15.843999999999999</v>
      </c>
      <c r="W88" s="197">
        <v>0.223</v>
      </c>
      <c r="X88" s="198"/>
    </row>
    <row r="89" spans="1:24">
      <c r="A89" s="23"/>
      <c r="B89" s="23"/>
      <c r="C89" s="23"/>
      <c r="D89" s="23"/>
      <c r="E89" s="23"/>
      <c r="F89" s="23"/>
      <c r="G89" s="196" t="s">
        <v>794</v>
      </c>
      <c r="H89" s="197">
        <v>1</v>
      </c>
      <c r="I89" s="197">
        <v>-0.17</v>
      </c>
      <c r="J89" s="197">
        <v>0</v>
      </c>
      <c r="K89" s="198">
        <v>0</v>
      </c>
      <c r="L89" s="23"/>
      <c r="M89" s="23"/>
      <c r="N89" s="196" t="s">
        <v>794</v>
      </c>
      <c r="O89" s="197">
        <v>1</v>
      </c>
      <c r="P89" s="197">
        <v>-3.4000000000000002E-2</v>
      </c>
      <c r="Q89" s="197">
        <v>0</v>
      </c>
      <c r="R89" s="198"/>
      <c r="S89" s="23"/>
      <c r="T89" s="196" t="s">
        <v>794</v>
      </c>
      <c r="U89" s="197">
        <v>1</v>
      </c>
      <c r="V89" s="197">
        <v>23.181000000000001</v>
      </c>
      <c r="W89" s="197">
        <v>7.3140000000000001</v>
      </c>
      <c r="X89" s="198"/>
    </row>
    <row r="90" spans="1:24">
      <c r="A90" s="23"/>
      <c r="B90" s="23"/>
      <c r="C90" s="23"/>
      <c r="D90" s="23"/>
      <c r="E90" s="23"/>
      <c r="F90" s="23"/>
      <c r="G90" s="196"/>
      <c r="H90" s="197">
        <v>2</v>
      </c>
      <c r="I90" s="197">
        <v>-8.5000000000000006E-2</v>
      </c>
      <c r="J90" s="197">
        <v>0</v>
      </c>
      <c r="K90" s="198">
        <v>0</v>
      </c>
      <c r="L90" s="23"/>
      <c r="M90" s="23"/>
      <c r="N90" s="196"/>
      <c r="O90" s="197">
        <v>2</v>
      </c>
      <c r="P90" s="197">
        <v>-1.7000000000000001E-2</v>
      </c>
      <c r="Q90" s="197">
        <v>0</v>
      </c>
      <c r="R90" s="198"/>
      <c r="S90" s="23"/>
      <c r="T90" s="196"/>
      <c r="U90" s="197">
        <v>2</v>
      </c>
      <c r="V90" s="197">
        <v>23.181000000000001</v>
      </c>
      <c r="W90" s="197">
        <v>0.52100000000000002</v>
      </c>
      <c r="X90" s="198"/>
    </row>
    <row r="91" spans="1:24">
      <c r="A91" s="23"/>
      <c r="B91" s="23"/>
      <c r="C91" s="23"/>
      <c r="D91" s="23"/>
      <c r="E91" s="23"/>
      <c r="F91" s="23"/>
      <c r="G91" s="196" t="s">
        <v>795</v>
      </c>
      <c r="H91" s="197">
        <v>1</v>
      </c>
      <c r="I91" s="197">
        <v>27.521000000000001</v>
      </c>
      <c r="J91" s="197">
        <v>0</v>
      </c>
      <c r="K91" s="198">
        <v>0</v>
      </c>
      <c r="L91" s="23"/>
      <c r="M91" s="23"/>
      <c r="N91" s="196" t="s">
        <v>795</v>
      </c>
      <c r="O91" s="197">
        <v>1</v>
      </c>
      <c r="P91" s="197">
        <v>5.5149999999999997</v>
      </c>
      <c r="Q91" s="197">
        <v>0</v>
      </c>
      <c r="R91" s="198"/>
      <c r="S91" s="23"/>
      <c r="T91" s="196" t="s">
        <v>795</v>
      </c>
      <c r="U91" s="197">
        <v>1</v>
      </c>
      <c r="V91" s="197">
        <v>29.899000000000001</v>
      </c>
      <c r="W91" s="197">
        <v>6.9409999999999998</v>
      </c>
      <c r="X91" s="198"/>
    </row>
    <row r="92" spans="1:24">
      <c r="A92" s="23"/>
      <c r="B92" s="23"/>
      <c r="C92" s="23"/>
      <c r="D92" s="23"/>
      <c r="E92" s="23"/>
      <c r="F92" s="23"/>
      <c r="G92" s="196"/>
      <c r="H92" s="197">
        <v>2</v>
      </c>
      <c r="I92" s="197">
        <v>27.606000000000002</v>
      </c>
      <c r="J92" s="197">
        <v>0</v>
      </c>
      <c r="K92" s="198">
        <v>0</v>
      </c>
      <c r="L92" s="23"/>
      <c r="M92" s="23"/>
      <c r="N92" s="196"/>
      <c r="O92" s="197">
        <v>2</v>
      </c>
      <c r="P92" s="197">
        <v>5.532</v>
      </c>
      <c r="Q92" s="197">
        <v>0</v>
      </c>
      <c r="R92" s="198"/>
      <c r="S92" s="23"/>
      <c r="T92" s="196"/>
      <c r="U92" s="197">
        <v>2</v>
      </c>
      <c r="V92" s="197">
        <v>29.888000000000002</v>
      </c>
      <c r="W92" s="197">
        <v>0.81899999999999995</v>
      </c>
      <c r="X92" s="198"/>
    </row>
    <row r="93" spans="1:24">
      <c r="A93" s="23"/>
      <c r="B93" s="23"/>
      <c r="C93" s="23"/>
      <c r="D93" s="23"/>
      <c r="E93" s="23"/>
      <c r="F93" s="23"/>
      <c r="G93" s="196" t="s">
        <v>796</v>
      </c>
      <c r="H93" s="197">
        <v>1</v>
      </c>
      <c r="I93" s="197">
        <v>-0.17</v>
      </c>
      <c r="J93" s="197">
        <v>0</v>
      </c>
      <c r="K93" s="198">
        <v>0</v>
      </c>
      <c r="L93" s="23"/>
      <c r="M93" s="23"/>
      <c r="N93" s="196" t="s">
        <v>796</v>
      </c>
      <c r="O93" s="197">
        <v>1</v>
      </c>
      <c r="P93" s="197">
        <v>-3.4000000000000002E-2</v>
      </c>
      <c r="Q93" s="197">
        <v>0</v>
      </c>
      <c r="R93" s="198"/>
      <c r="S93" s="23"/>
      <c r="T93" s="196" t="s">
        <v>796</v>
      </c>
      <c r="U93" s="197">
        <v>1</v>
      </c>
      <c r="V93" s="197">
        <v>35.816000000000003</v>
      </c>
      <c r="W93" s="197">
        <v>6.5679999999999996</v>
      </c>
      <c r="X93" s="198"/>
    </row>
    <row r="94" spans="1:24">
      <c r="A94" s="23"/>
      <c r="B94" s="23"/>
      <c r="C94" s="23"/>
      <c r="D94" s="23"/>
      <c r="E94" s="23"/>
      <c r="F94" s="23"/>
      <c r="G94" s="196"/>
      <c r="H94" s="197">
        <v>2</v>
      </c>
      <c r="I94" s="197">
        <v>-8.5000000000000006E-2</v>
      </c>
      <c r="J94" s="197">
        <v>0</v>
      </c>
      <c r="K94" s="198">
        <v>0</v>
      </c>
      <c r="L94" s="23"/>
      <c r="M94" s="23"/>
      <c r="N94" s="196"/>
      <c r="O94" s="197">
        <v>2</v>
      </c>
      <c r="P94" s="197">
        <v>-1.7000000000000001E-2</v>
      </c>
      <c r="Q94" s="197">
        <v>0</v>
      </c>
      <c r="R94" s="198"/>
      <c r="S94" s="23"/>
      <c r="T94" s="196"/>
      <c r="U94" s="197">
        <v>2</v>
      </c>
      <c r="V94" s="197">
        <v>35.816000000000003</v>
      </c>
      <c r="W94" s="197">
        <v>1.2549999999999999</v>
      </c>
      <c r="X94" s="198"/>
    </row>
    <row r="95" spans="1:24">
      <c r="A95" s="23"/>
      <c r="B95" s="23"/>
      <c r="C95" s="23"/>
      <c r="D95" s="23"/>
      <c r="E95" s="23"/>
      <c r="F95" s="23"/>
      <c r="G95" s="196" t="s">
        <v>797</v>
      </c>
      <c r="H95" s="197">
        <v>1</v>
      </c>
      <c r="I95" s="197">
        <v>27.521000000000001</v>
      </c>
      <c r="J95" s="197">
        <v>0</v>
      </c>
      <c r="K95" s="198">
        <v>0</v>
      </c>
      <c r="L95" s="23"/>
      <c r="M95" s="23"/>
      <c r="N95" s="196" t="s">
        <v>797</v>
      </c>
      <c r="O95" s="197">
        <v>1</v>
      </c>
      <c r="P95" s="197">
        <v>5.5149999999999997</v>
      </c>
      <c r="Q95" s="197">
        <v>0</v>
      </c>
      <c r="R95" s="198"/>
      <c r="S95" s="23"/>
      <c r="T95" s="196" t="s">
        <v>797</v>
      </c>
      <c r="U95" s="197">
        <v>1</v>
      </c>
      <c r="V95" s="197">
        <v>40.851999999999997</v>
      </c>
      <c r="W95" s="197">
        <v>6.08</v>
      </c>
      <c r="X95" s="198"/>
    </row>
    <row r="96" spans="1:24">
      <c r="A96" s="23"/>
      <c r="B96" s="23"/>
      <c r="C96" s="23"/>
      <c r="D96" s="23"/>
      <c r="E96" s="23"/>
      <c r="F96" s="23"/>
      <c r="G96" s="196"/>
      <c r="H96" s="197">
        <v>2</v>
      </c>
      <c r="I96" s="197">
        <v>27.606000000000002</v>
      </c>
      <c r="J96" s="197">
        <v>0</v>
      </c>
      <c r="K96" s="198">
        <v>0</v>
      </c>
      <c r="L96" s="23"/>
      <c r="M96" s="23"/>
      <c r="N96" s="196"/>
      <c r="O96" s="197">
        <v>2</v>
      </c>
      <c r="P96" s="197">
        <v>5.532</v>
      </c>
      <c r="Q96" s="197">
        <v>0</v>
      </c>
      <c r="R96" s="198"/>
      <c r="S96" s="23"/>
      <c r="T96" s="196"/>
      <c r="U96" s="197">
        <v>2</v>
      </c>
      <c r="V96" s="197">
        <v>40.840000000000003</v>
      </c>
      <c r="W96" s="197">
        <v>1.6910000000000001</v>
      </c>
      <c r="X96" s="198"/>
    </row>
    <row r="97" spans="1:24">
      <c r="A97" s="23"/>
      <c r="B97" s="23"/>
      <c r="C97" s="23"/>
      <c r="D97" s="23"/>
      <c r="E97" s="23"/>
      <c r="F97" s="23"/>
      <c r="G97" s="196" t="s">
        <v>798</v>
      </c>
      <c r="H97" s="197">
        <v>1</v>
      </c>
      <c r="I97" s="197">
        <v>-0.17</v>
      </c>
      <c r="J97" s="197">
        <v>0</v>
      </c>
      <c r="K97" s="198">
        <v>0</v>
      </c>
      <c r="L97" s="23"/>
      <c r="M97" s="23"/>
      <c r="N97" s="196" t="s">
        <v>798</v>
      </c>
      <c r="O97" s="197">
        <v>1</v>
      </c>
      <c r="P97" s="197">
        <v>-3.4000000000000002E-2</v>
      </c>
      <c r="Q97" s="197">
        <v>0</v>
      </c>
      <c r="R97" s="198"/>
      <c r="S97" s="23"/>
      <c r="T97" s="196" t="s">
        <v>798</v>
      </c>
      <c r="U97" s="197">
        <v>1</v>
      </c>
      <c r="V97" s="197">
        <v>44.854999999999997</v>
      </c>
      <c r="W97" s="197">
        <v>5.5919999999999996</v>
      </c>
      <c r="X97" s="198"/>
    </row>
    <row r="98" spans="1:24">
      <c r="A98" s="23"/>
      <c r="B98" s="23"/>
      <c r="C98" s="23"/>
      <c r="D98" s="23"/>
      <c r="E98" s="23"/>
      <c r="F98" s="23"/>
      <c r="G98" s="196"/>
      <c r="H98" s="197">
        <v>2</v>
      </c>
      <c r="I98" s="197">
        <v>-8.5000000000000006E-2</v>
      </c>
      <c r="J98" s="197">
        <v>0</v>
      </c>
      <c r="K98" s="198">
        <v>0</v>
      </c>
      <c r="L98" s="23"/>
      <c r="M98" s="23"/>
      <c r="N98" s="196"/>
      <c r="O98" s="197">
        <v>2</v>
      </c>
      <c r="P98" s="197">
        <v>-1.7000000000000001E-2</v>
      </c>
      <c r="Q98" s="197">
        <v>0</v>
      </c>
      <c r="R98" s="198"/>
      <c r="S98" s="23"/>
      <c r="T98" s="196"/>
      <c r="U98" s="197">
        <v>2</v>
      </c>
      <c r="V98" s="197">
        <v>44.854999999999997</v>
      </c>
      <c r="W98" s="197">
        <v>2.2200000000000002</v>
      </c>
      <c r="X98" s="198"/>
    </row>
    <row r="99" spans="1:24">
      <c r="A99" s="23"/>
      <c r="B99" s="23"/>
      <c r="C99" s="23"/>
      <c r="D99" s="23"/>
      <c r="E99" s="23"/>
      <c r="F99" s="23"/>
      <c r="G99" s="196" t="s">
        <v>799</v>
      </c>
      <c r="H99" s="197">
        <v>1</v>
      </c>
      <c r="I99" s="197">
        <v>27.521000000000001</v>
      </c>
      <c r="J99" s="197">
        <v>0</v>
      </c>
      <c r="K99" s="198">
        <v>0</v>
      </c>
      <c r="L99" s="23"/>
      <c r="M99" s="23"/>
      <c r="N99" s="196" t="s">
        <v>799</v>
      </c>
      <c r="O99" s="197">
        <v>1</v>
      </c>
      <c r="P99" s="197">
        <v>5.5149999999999997</v>
      </c>
      <c r="Q99" s="197">
        <v>0</v>
      </c>
      <c r="R99" s="198"/>
      <c r="S99" s="23"/>
      <c r="T99" s="196" t="s">
        <v>799</v>
      </c>
      <c r="U99" s="197">
        <v>1</v>
      </c>
      <c r="V99" s="197">
        <v>47.792000000000002</v>
      </c>
      <c r="W99" s="197">
        <v>5.0350000000000001</v>
      </c>
      <c r="X99" s="198"/>
    </row>
    <row r="100" spans="1:24">
      <c r="A100" s="23"/>
      <c r="B100" s="23"/>
      <c r="C100" s="23"/>
      <c r="D100" s="23"/>
      <c r="E100" s="23"/>
      <c r="F100" s="23"/>
      <c r="G100" s="196"/>
      <c r="H100" s="197">
        <v>2</v>
      </c>
      <c r="I100" s="197">
        <v>27.606000000000002</v>
      </c>
      <c r="J100" s="197">
        <v>0</v>
      </c>
      <c r="K100" s="198">
        <v>0</v>
      </c>
      <c r="L100" s="23"/>
      <c r="M100" s="23"/>
      <c r="N100" s="196"/>
      <c r="O100" s="197">
        <v>2</v>
      </c>
      <c r="P100" s="197">
        <v>5.532</v>
      </c>
      <c r="Q100" s="197">
        <v>0</v>
      </c>
      <c r="R100" s="198"/>
      <c r="S100" s="23"/>
      <c r="T100" s="196"/>
      <c r="U100" s="197">
        <v>2</v>
      </c>
      <c r="V100" s="197">
        <v>47.780999999999999</v>
      </c>
      <c r="W100" s="197">
        <v>2.7480000000000002</v>
      </c>
      <c r="X100" s="198"/>
    </row>
    <row r="101" spans="1:24">
      <c r="A101" s="23"/>
      <c r="B101" s="23"/>
      <c r="C101" s="23"/>
      <c r="D101" s="23"/>
      <c r="E101" s="23"/>
      <c r="F101" s="23"/>
      <c r="G101" s="196" t="s">
        <v>800</v>
      </c>
      <c r="H101" s="197">
        <v>1</v>
      </c>
      <c r="I101" s="197">
        <v>-0.17</v>
      </c>
      <c r="J101" s="197">
        <v>0</v>
      </c>
      <c r="K101" s="198">
        <v>0</v>
      </c>
      <c r="L101" s="23"/>
      <c r="M101" s="23"/>
      <c r="N101" s="196" t="s">
        <v>800</v>
      </c>
      <c r="O101" s="197">
        <v>1</v>
      </c>
      <c r="P101" s="197">
        <v>-3.4000000000000002E-2</v>
      </c>
      <c r="Q101" s="197">
        <v>0</v>
      </c>
      <c r="R101" s="198"/>
      <c r="S101" s="23"/>
      <c r="T101" s="196" t="s">
        <v>800</v>
      </c>
      <c r="U101" s="197">
        <v>1</v>
      </c>
      <c r="V101" s="197">
        <v>49.558999999999997</v>
      </c>
      <c r="W101" s="197">
        <v>4.4779999999999998</v>
      </c>
      <c r="X101" s="198"/>
    </row>
    <row r="102" spans="1:24">
      <c r="A102" s="23"/>
      <c r="B102" s="23"/>
      <c r="C102" s="23"/>
      <c r="D102" s="23"/>
      <c r="E102" s="23"/>
      <c r="F102" s="23"/>
      <c r="G102" s="196"/>
      <c r="H102" s="197">
        <v>2</v>
      </c>
      <c r="I102" s="197">
        <v>-8.5000000000000006E-2</v>
      </c>
      <c r="J102" s="197">
        <v>0</v>
      </c>
      <c r="K102" s="198">
        <v>0</v>
      </c>
      <c r="L102" s="23"/>
      <c r="M102" s="23"/>
      <c r="N102" s="196"/>
      <c r="O102" s="197">
        <v>2</v>
      </c>
      <c r="P102" s="197">
        <v>-1.7000000000000001E-2</v>
      </c>
      <c r="Q102" s="197">
        <v>0</v>
      </c>
      <c r="R102" s="198"/>
      <c r="S102" s="23"/>
      <c r="T102" s="196"/>
      <c r="U102" s="197">
        <v>2</v>
      </c>
      <c r="V102" s="197">
        <v>49.558999999999997</v>
      </c>
      <c r="W102" s="197">
        <v>3.323</v>
      </c>
      <c r="X102" s="198"/>
    </row>
    <row r="103" spans="1:24">
      <c r="A103" s="23"/>
      <c r="B103" s="23"/>
      <c r="C103" s="23"/>
      <c r="D103" s="23"/>
      <c r="E103" s="23"/>
      <c r="F103" s="23"/>
      <c r="G103" s="196" t="s">
        <v>801</v>
      </c>
      <c r="H103" s="197">
        <v>1</v>
      </c>
      <c r="I103" s="197">
        <v>27.521000000000001</v>
      </c>
      <c r="J103" s="197">
        <v>0</v>
      </c>
      <c r="K103" s="198">
        <v>0</v>
      </c>
      <c r="L103" s="23"/>
      <c r="M103" s="23"/>
      <c r="N103" s="196" t="s">
        <v>801</v>
      </c>
      <c r="O103" s="197">
        <v>1</v>
      </c>
      <c r="P103" s="197">
        <v>5.5149999999999997</v>
      </c>
      <c r="Q103" s="197">
        <v>0</v>
      </c>
      <c r="R103" s="198"/>
      <c r="S103" s="23"/>
      <c r="T103" s="196" t="s">
        <v>801</v>
      </c>
      <c r="U103" s="197">
        <v>1</v>
      </c>
      <c r="V103" s="197">
        <v>50.167000000000002</v>
      </c>
      <c r="W103" s="197">
        <v>3.8969999999999998</v>
      </c>
      <c r="X103" s="198"/>
    </row>
    <row r="104" spans="1:24">
      <c r="A104" s="23"/>
      <c r="B104" s="23"/>
      <c r="C104" s="23"/>
      <c r="D104" s="23"/>
      <c r="E104" s="23"/>
      <c r="F104" s="23"/>
      <c r="G104" s="196"/>
      <c r="H104" s="197">
        <v>2</v>
      </c>
      <c r="I104" s="197">
        <v>27.606000000000002</v>
      </c>
      <c r="J104" s="197">
        <v>0</v>
      </c>
      <c r="K104" s="198">
        <v>0</v>
      </c>
      <c r="L104" s="23"/>
      <c r="M104" s="23"/>
      <c r="N104" s="196"/>
      <c r="O104" s="197">
        <v>2</v>
      </c>
      <c r="P104" s="197">
        <v>5.532</v>
      </c>
      <c r="Q104" s="197">
        <v>0</v>
      </c>
      <c r="R104" s="198"/>
      <c r="S104" s="23"/>
      <c r="T104" s="196"/>
      <c r="U104" s="197">
        <v>2</v>
      </c>
      <c r="V104" s="197">
        <v>50.155999999999999</v>
      </c>
      <c r="W104" s="197">
        <v>3.8969999999999998</v>
      </c>
      <c r="X104" s="198"/>
    </row>
    <row r="105" spans="1:24">
      <c r="A105" s="23"/>
      <c r="B105" s="23"/>
      <c r="C105" s="23"/>
      <c r="D105" s="23"/>
      <c r="E105" s="23"/>
      <c r="F105" s="23"/>
      <c r="G105" s="196" t="s">
        <v>802</v>
      </c>
      <c r="H105" s="197">
        <v>1</v>
      </c>
      <c r="I105" s="197">
        <v>-0.17</v>
      </c>
      <c r="J105" s="197">
        <v>0</v>
      </c>
      <c r="K105" s="198">
        <v>0</v>
      </c>
      <c r="L105" s="23"/>
      <c r="M105" s="23"/>
      <c r="N105" s="196" t="s">
        <v>802</v>
      </c>
      <c r="O105" s="197">
        <v>1</v>
      </c>
      <c r="P105" s="197">
        <v>-3.4000000000000002E-2</v>
      </c>
      <c r="Q105" s="197">
        <v>0</v>
      </c>
      <c r="R105" s="198"/>
      <c r="S105" s="23"/>
      <c r="T105" s="196" t="s">
        <v>802</v>
      </c>
      <c r="U105" s="197">
        <v>1</v>
      </c>
      <c r="V105" s="197">
        <v>49.558999999999997</v>
      </c>
      <c r="W105" s="197">
        <v>3.3170000000000002</v>
      </c>
      <c r="X105" s="198"/>
    </row>
    <row r="106" spans="1:24">
      <c r="A106" s="23"/>
      <c r="B106" s="23"/>
      <c r="C106" s="23"/>
      <c r="D106" s="23"/>
      <c r="E106" s="23"/>
      <c r="F106" s="23"/>
      <c r="G106" s="196"/>
      <c r="H106" s="197">
        <v>2</v>
      </c>
      <c r="I106" s="197">
        <v>-8.5000000000000006E-2</v>
      </c>
      <c r="J106" s="197">
        <v>0</v>
      </c>
      <c r="K106" s="198">
        <v>0</v>
      </c>
      <c r="L106" s="23"/>
      <c r="M106" s="23"/>
      <c r="N106" s="196"/>
      <c r="O106" s="197">
        <v>2</v>
      </c>
      <c r="P106" s="197">
        <v>-1.7000000000000001E-2</v>
      </c>
      <c r="Q106" s="197">
        <v>0</v>
      </c>
      <c r="R106" s="198"/>
      <c r="S106" s="23"/>
      <c r="T106" s="196"/>
      <c r="U106" s="197">
        <v>2</v>
      </c>
      <c r="V106" s="197">
        <v>49.558999999999997</v>
      </c>
      <c r="W106" s="197">
        <v>4.4720000000000004</v>
      </c>
      <c r="X106" s="198"/>
    </row>
    <row r="107" spans="1:24">
      <c r="A107" s="23"/>
      <c r="B107" s="23"/>
      <c r="C107" s="23"/>
      <c r="D107" s="23"/>
      <c r="E107" s="23"/>
      <c r="F107" s="23"/>
      <c r="G107" s="196" t="s">
        <v>803</v>
      </c>
      <c r="H107" s="197">
        <v>1</v>
      </c>
      <c r="I107" s="197">
        <v>27.521000000000001</v>
      </c>
      <c r="J107" s="197">
        <v>0</v>
      </c>
      <c r="K107" s="198">
        <v>0</v>
      </c>
      <c r="L107" s="23"/>
      <c r="M107" s="23"/>
      <c r="N107" s="196" t="s">
        <v>803</v>
      </c>
      <c r="O107" s="197">
        <v>1</v>
      </c>
      <c r="P107" s="197">
        <v>5.5149999999999997</v>
      </c>
      <c r="Q107" s="197">
        <v>0</v>
      </c>
      <c r="R107" s="198"/>
      <c r="S107" s="23"/>
      <c r="T107" s="196" t="s">
        <v>803</v>
      </c>
      <c r="U107" s="197">
        <v>1</v>
      </c>
      <c r="V107" s="197">
        <v>47.792000000000002</v>
      </c>
      <c r="W107" s="197">
        <v>2.76</v>
      </c>
      <c r="X107" s="198"/>
    </row>
    <row r="108" spans="1:24">
      <c r="A108" s="23"/>
      <c r="B108" s="23"/>
      <c r="C108" s="23"/>
      <c r="D108" s="23"/>
      <c r="E108" s="23"/>
      <c r="F108" s="23"/>
      <c r="G108" s="196"/>
      <c r="H108" s="197">
        <v>2</v>
      </c>
      <c r="I108" s="197">
        <v>27.606000000000002</v>
      </c>
      <c r="J108" s="197">
        <v>0</v>
      </c>
      <c r="K108" s="198">
        <v>0</v>
      </c>
      <c r="L108" s="23"/>
      <c r="M108" s="23"/>
      <c r="N108" s="196"/>
      <c r="O108" s="197">
        <v>2</v>
      </c>
      <c r="P108" s="197">
        <v>5.532</v>
      </c>
      <c r="Q108" s="197">
        <v>0</v>
      </c>
      <c r="R108" s="198"/>
      <c r="S108" s="23"/>
      <c r="T108" s="196"/>
      <c r="U108" s="197">
        <v>2</v>
      </c>
      <c r="V108" s="197">
        <v>47.780999999999999</v>
      </c>
      <c r="W108" s="197">
        <v>5.0460000000000003</v>
      </c>
      <c r="X108" s="198"/>
    </row>
    <row r="109" spans="1:24">
      <c r="A109" s="23"/>
      <c r="B109" s="23"/>
      <c r="C109" s="23"/>
      <c r="D109" s="23"/>
      <c r="E109" s="23"/>
      <c r="F109" s="23"/>
      <c r="G109" s="196" t="s">
        <v>804</v>
      </c>
      <c r="H109" s="197">
        <v>1</v>
      </c>
      <c r="I109" s="197">
        <v>-0.17</v>
      </c>
      <c r="J109" s="197">
        <v>0</v>
      </c>
      <c r="K109" s="198">
        <v>0</v>
      </c>
      <c r="L109" s="23"/>
      <c r="M109" s="23"/>
      <c r="N109" s="196" t="s">
        <v>804</v>
      </c>
      <c r="O109" s="197">
        <v>1</v>
      </c>
      <c r="P109" s="197">
        <v>-3.4000000000000002E-2</v>
      </c>
      <c r="Q109" s="197">
        <v>0</v>
      </c>
      <c r="R109" s="198"/>
      <c r="S109" s="23"/>
      <c r="T109" s="196" t="s">
        <v>804</v>
      </c>
      <c r="U109" s="197">
        <v>1</v>
      </c>
      <c r="V109" s="197">
        <v>44.854999999999997</v>
      </c>
      <c r="W109" s="197">
        <v>2.202</v>
      </c>
      <c r="X109" s="198"/>
    </row>
    <row r="110" spans="1:24">
      <c r="A110" s="23"/>
      <c r="B110" s="23"/>
      <c r="C110" s="23"/>
      <c r="D110" s="23"/>
      <c r="E110" s="23"/>
      <c r="F110" s="23"/>
      <c r="G110" s="196"/>
      <c r="H110" s="197">
        <v>2</v>
      </c>
      <c r="I110" s="197">
        <v>-8.5000000000000006E-2</v>
      </c>
      <c r="J110" s="197">
        <v>0</v>
      </c>
      <c r="K110" s="198">
        <v>0</v>
      </c>
      <c r="L110" s="23"/>
      <c r="M110" s="23"/>
      <c r="N110" s="196"/>
      <c r="O110" s="197">
        <v>2</v>
      </c>
      <c r="P110" s="197">
        <v>-1.7000000000000001E-2</v>
      </c>
      <c r="Q110" s="197">
        <v>0</v>
      </c>
      <c r="R110" s="198"/>
      <c r="S110" s="23"/>
      <c r="T110" s="196"/>
      <c r="U110" s="197">
        <v>2</v>
      </c>
      <c r="V110" s="197">
        <v>44.854999999999997</v>
      </c>
      <c r="W110" s="197">
        <v>5.5750000000000002</v>
      </c>
      <c r="X110" s="198"/>
    </row>
    <row r="111" spans="1:24">
      <c r="A111" s="23"/>
      <c r="B111" s="23"/>
      <c r="C111" s="23"/>
      <c r="D111" s="23"/>
      <c r="E111" s="23"/>
      <c r="F111" s="23"/>
      <c r="G111" s="196" t="s">
        <v>805</v>
      </c>
      <c r="H111" s="197">
        <v>1</v>
      </c>
      <c r="I111" s="197">
        <v>27.521000000000001</v>
      </c>
      <c r="J111" s="197">
        <v>0</v>
      </c>
      <c r="K111" s="198">
        <v>0</v>
      </c>
      <c r="L111" s="23"/>
      <c r="M111" s="23"/>
      <c r="N111" s="196" t="s">
        <v>805</v>
      </c>
      <c r="O111" s="197">
        <v>1</v>
      </c>
      <c r="P111" s="197">
        <v>5.5149999999999997</v>
      </c>
      <c r="Q111" s="197">
        <v>0</v>
      </c>
      <c r="R111" s="198"/>
      <c r="S111" s="23"/>
      <c r="T111" s="196" t="s">
        <v>805</v>
      </c>
      <c r="U111" s="197">
        <v>1</v>
      </c>
      <c r="V111" s="197">
        <v>40.851999999999997</v>
      </c>
      <c r="W111" s="197">
        <v>1.714</v>
      </c>
      <c r="X111" s="198"/>
    </row>
    <row r="112" spans="1:24">
      <c r="A112" s="23"/>
      <c r="B112" s="23"/>
      <c r="C112" s="23"/>
      <c r="D112" s="23"/>
      <c r="E112" s="23"/>
      <c r="F112" s="23"/>
      <c r="G112" s="196"/>
      <c r="H112" s="197">
        <v>2</v>
      </c>
      <c r="I112" s="197">
        <v>27.606000000000002</v>
      </c>
      <c r="J112" s="197">
        <v>0</v>
      </c>
      <c r="K112" s="198">
        <v>0</v>
      </c>
      <c r="L112" s="23"/>
      <c r="M112" s="23"/>
      <c r="N112" s="196"/>
      <c r="O112" s="197">
        <v>2</v>
      </c>
      <c r="P112" s="197">
        <v>5.532</v>
      </c>
      <c r="Q112" s="197">
        <v>0</v>
      </c>
      <c r="R112" s="198"/>
      <c r="S112" s="23"/>
      <c r="T112" s="196"/>
      <c r="U112" s="197">
        <v>2</v>
      </c>
      <c r="V112" s="197">
        <v>40.840000000000003</v>
      </c>
      <c r="W112" s="197">
        <v>6.1029999999999998</v>
      </c>
      <c r="X112" s="198"/>
    </row>
    <row r="113" spans="1:24">
      <c r="A113" s="23"/>
      <c r="B113" s="23"/>
      <c r="C113" s="23"/>
      <c r="D113" s="23"/>
      <c r="E113" s="23"/>
      <c r="F113" s="23"/>
      <c r="G113" s="196" t="s">
        <v>806</v>
      </c>
      <c r="H113" s="197">
        <v>1</v>
      </c>
      <c r="I113" s="197">
        <v>-0.17</v>
      </c>
      <c r="J113" s="197">
        <v>0</v>
      </c>
      <c r="K113" s="198">
        <v>0</v>
      </c>
      <c r="L113" s="23"/>
      <c r="M113" s="23"/>
      <c r="N113" s="196" t="s">
        <v>806</v>
      </c>
      <c r="O113" s="197">
        <v>1</v>
      </c>
      <c r="P113" s="197">
        <v>-3.4000000000000002E-2</v>
      </c>
      <c r="Q113" s="197">
        <v>0</v>
      </c>
      <c r="R113" s="198"/>
      <c r="S113" s="23"/>
      <c r="T113" s="196" t="s">
        <v>806</v>
      </c>
      <c r="U113" s="197">
        <v>1</v>
      </c>
      <c r="V113" s="197">
        <v>35.816000000000003</v>
      </c>
      <c r="W113" s="197">
        <v>1.226</v>
      </c>
      <c r="X113" s="198"/>
    </row>
    <row r="114" spans="1:24">
      <c r="A114" s="23"/>
      <c r="B114" s="23"/>
      <c r="C114" s="23"/>
      <c r="D114" s="23"/>
      <c r="E114" s="23"/>
      <c r="F114" s="23"/>
      <c r="G114" s="196"/>
      <c r="H114" s="197">
        <v>2</v>
      </c>
      <c r="I114" s="197">
        <v>-8.5000000000000006E-2</v>
      </c>
      <c r="J114" s="197">
        <v>0</v>
      </c>
      <c r="K114" s="198">
        <v>0</v>
      </c>
      <c r="L114" s="23"/>
      <c r="M114" s="23"/>
      <c r="N114" s="196"/>
      <c r="O114" s="197">
        <v>2</v>
      </c>
      <c r="P114" s="197">
        <v>-1.7000000000000001E-2</v>
      </c>
      <c r="Q114" s="197">
        <v>0</v>
      </c>
      <c r="R114" s="198"/>
      <c r="S114" s="23"/>
      <c r="T114" s="196"/>
      <c r="U114" s="197">
        <v>2</v>
      </c>
      <c r="V114" s="197">
        <v>35.816000000000003</v>
      </c>
      <c r="W114" s="197">
        <v>6.5389999999999997</v>
      </c>
      <c r="X114" s="198"/>
    </row>
    <row r="115" spans="1:24">
      <c r="A115" s="23"/>
      <c r="B115" s="23"/>
      <c r="C115" s="23"/>
      <c r="D115" s="23"/>
      <c r="E115" s="23"/>
      <c r="F115" s="23"/>
      <c r="G115" s="196" t="s">
        <v>807</v>
      </c>
      <c r="H115" s="197">
        <v>1</v>
      </c>
      <c r="I115" s="197">
        <v>27.521000000000001</v>
      </c>
      <c r="J115" s="197">
        <v>0</v>
      </c>
      <c r="K115" s="198">
        <v>0</v>
      </c>
      <c r="L115" s="23"/>
      <c r="M115" s="23"/>
      <c r="N115" s="196" t="s">
        <v>807</v>
      </c>
      <c r="O115" s="197">
        <v>1</v>
      </c>
      <c r="P115" s="197">
        <v>5.5149999999999997</v>
      </c>
      <c r="Q115" s="197">
        <v>0</v>
      </c>
      <c r="R115" s="198"/>
      <c r="S115" s="23"/>
      <c r="T115" s="196" t="s">
        <v>807</v>
      </c>
      <c r="U115" s="197">
        <v>1</v>
      </c>
      <c r="V115" s="197">
        <v>29.899000000000001</v>
      </c>
      <c r="W115" s="197">
        <v>0.85299999999999998</v>
      </c>
      <c r="X115" s="198"/>
    </row>
    <row r="116" spans="1:24">
      <c r="A116" s="23"/>
      <c r="B116" s="23"/>
      <c r="C116" s="23"/>
      <c r="D116" s="23"/>
      <c r="E116" s="23"/>
      <c r="F116" s="23"/>
      <c r="G116" s="196"/>
      <c r="H116" s="197">
        <v>2</v>
      </c>
      <c r="I116" s="197">
        <v>27.606000000000002</v>
      </c>
      <c r="J116" s="197">
        <v>0</v>
      </c>
      <c r="K116" s="198">
        <v>0</v>
      </c>
      <c r="L116" s="23"/>
      <c r="M116" s="23"/>
      <c r="N116" s="196"/>
      <c r="O116" s="197">
        <v>2</v>
      </c>
      <c r="P116" s="197">
        <v>5.532</v>
      </c>
      <c r="Q116" s="197">
        <v>0</v>
      </c>
      <c r="R116" s="198"/>
      <c r="S116" s="23"/>
      <c r="T116" s="196"/>
      <c r="U116" s="197">
        <v>2</v>
      </c>
      <c r="V116" s="197">
        <v>29.888000000000002</v>
      </c>
      <c r="W116" s="197">
        <v>6.976</v>
      </c>
      <c r="X116" s="198"/>
    </row>
    <row r="117" spans="1:24">
      <c r="A117" s="23"/>
      <c r="B117" s="23"/>
      <c r="C117" s="23"/>
      <c r="D117" s="23"/>
      <c r="E117" s="23"/>
      <c r="F117" s="23"/>
      <c r="G117" s="196" t="s">
        <v>808</v>
      </c>
      <c r="H117" s="197">
        <v>1</v>
      </c>
      <c r="I117" s="197">
        <v>-0.17</v>
      </c>
      <c r="J117" s="197">
        <v>0</v>
      </c>
      <c r="K117" s="198">
        <v>0</v>
      </c>
      <c r="L117" s="23"/>
      <c r="M117" s="23"/>
      <c r="N117" s="196" t="s">
        <v>808</v>
      </c>
      <c r="O117" s="197">
        <v>1</v>
      </c>
      <c r="P117" s="197">
        <v>-3.4000000000000002E-2</v>
      </c>
      <c r="Q117" s="197">
        <v>0</v>
      </c>
      <c r="R117" s="198"/>
      <c r="S117" s="23"/>
      <c r="T117" s="196" t="s">
        <v>808</v>
      </c>
      <c r="U117" s="197">
        <v>1</v>
      </c>
      <c r="V117" s="197">
        <v>23.181000000000001</v>
      </c>
      <c r="W117" s="197">
        <v>0.48099999999999998</v>
      </c>
      <c r="X117" s="198"/>
    </row>
    <row r="118" spans="1:24">
      <c r="A118" s="23"/>
      <c r="B118" s="23"/>
      <c r="C118" s="23"/>
      <c r="D118" s="23"/>
      <c r="E118" s="23"/>
      <c r="F118" s="23"/>
      <c r="G118" s="196"/>
      <c r="H118" s="197">
        <v>2</v>
      </c>
      <c r="I118" s="197">
        <v>-8.5000000000000006E-2</v>
      </c>
      <c r="J118" s="197">
        <v>0</v>
      </c>
      <c r="K118" s="198">
        <v>0</v>
      </c>
      <c r="L118" s="23"/>
      <c r="M118" s="23"/>
      <c r="N118" s="196"/>
      <c r="O118" s="197">
        <v>2</v>
      </c>
      <c r="P118" s="197">
        <v>-1.7000000000000001E-2</v>
      </c>
      <c r="Q118" s="197">
        <v>0</v>
      </c>
      <c r="R118" s="198"/>
      <c r="S118" s="23"/>
      <c r="T118" s="196"/>
      <c r="U118" s="197">
        <v>2</v>
      </c>
      <c r="V118" s="197">
        <v>23.181000000000001</v>
      </c>
      <c r="W118" s="197">
        <v>7.2729999999999997</v>
      </c>
      <c r="X118" s="198"/>
    </row>
    <row r="119" spans="1:24">
      <c r="A119" s="23"/>
      <c r="B119" s="23"/>
      <c r="C119" s="23"/>
      <c r="D119" s="23"/>
      <c r="E119" s="23"/>
      <c r="F119" s="23"/>
      <c r="G119" s="196" t="s">
        <v>809</v>
      </c>
      <c r="H119" s="197">
        <v>1</v>
      </c>
      <c r="I119" s="197">
        <v>29.489000000000001</v>
      </c>
      <c r="J119" s="197">
        <v>0</v>
      </c>
      <c r="K119" s="198">
        <v>0</v>
      </c>
      <c r="L119" s="23"/>
      <c r="M119" s="23"/>
      <c r="N119" s="196" t="s">
        <v>809</v>
      </c>
      <c r="O119" s="197">
        <v>1</v>
      </c>
      <c r="P119" s="197">
        <v>5.91</v>
      </c>
      <c r="Q119" s="197">
        <v>0</v>
      </c>
      <c r="R119" s="198"/>
      <c r="S119" s="23"/>
      <c r="T119" s="196" t="s">
        <v>809</v>
      </c>
      <c r="U119" s="197">
        <v>1</v>
      </c>
      <c r="V119" s="197">
        <v>15.856999999999999</v>
      </c>
      <c r="W119" s="197">
        <v>0.27</v>
      </c>
      <c r="X119" s="198"/>
    </row>
    <row r="120" spans="1:24">
      <c r="A120" s="23"/>
      <c r="B120" s="23"/>
      <c r="C120" s="23"/>
      <c r="D120" s="23"/>
      <c r="E120" s="23"/>
      <c r="F120" s="23"/>
      <c r="G120" s="196"/>
      <c r="H120" s="197">
        <v>2</v>
      </c>
      <c r="I120" s="197">
        <v>29.574000000000002</v>
      </c>
      <c r="J120" s="197">
        <v>0</v>
      </c>
      <c r="K120" s="198">
        <v>0</v>
      </c>
      <c r="L120" s="23"/>
      <c r="M120" s="23"/>
      <c r="N120" s="196"/>
      <c r="O120" s="197">
        <v>2</v>
      </c>
      <c r="P120" s="197">
        <v>5.9269999999999996</v>
      </c>
      <c r="Q120" s="197">
        <v>0</v>
      </c>
      <c r="R120" s="198"/>
      <c r="S120" s="23"/>
      <c r="T120" s="196"/>
      <c r="U120" s="197">
        <v>2</v>
      </c>
      <c r="V120" s="197">
        <v>15.843999999999999</v>
      </c>
      <c r="W120" s="197">
        <v>7.5709999999999997</v>
      </c>
      <c r="X120" s="198"/>
    </row>
    <row r="121" spans="1:24">
      <c r="A121" s="23"/>
      <c r="B121" s="23"/>
      <c r="C121" s="23"/>
      <c r="D121" s="23"/>
      <c r="E121" s="23"/>
      <c r="F121" s="23"/>
      <c r="G121" s="196" t="s">
        <v>810</v>
      </c>
      <c r="H121" s="197">
        <v>1</v>
      </c>
      <c r="I121" s="197">
        <v>-0.17</v>
      </c>
      <c r="J121" s="197">
        <v>0</v>
      </c>
      <c r="K121" s="198">
        <v>0</v>
      </c>
      <c r="L121" s="23"/>
      <c r="M121" s="23"/>
      <c r="N121" s="196" t="s">
        <v>810</v>
      </c>
      <c r="O121" s="197">
        <v>1</v>
      </c>
      <c r="P121" s="197">
        <v>-3.4000000000000002E-2</v>
      </c>
      <c r="Q121" s="197">
        <v>0</v>
      </c>
      <c r="R121" s="198"/>
      <c r="S121" s="23"/>
      <c r="T121" s="196" t="s">
        <v>810</v>
      </c>
      <c r="U121" s="197">
        <v>1</v>
      </c>
      <c r="V121" s="197">
        <v>8.0510000000000002</v>
      </c>
      <c r="W121" s="197">
        <v>5.8999999999999997E-2</v>
      </c>
      <c r="X121" s="198"/>
    </row>
    <row r="122" spans="1:24">
      <c r="A122" s="23"/>
      <c r="B122" s="23"/>
      <c r="C122" s="23"/>
      <c r="D122" s="23"/>
      <c r="E122" s="23"/>
      <c r="F122" s="23"/>
      <c r="G122" s="196"/>
      <c r="H122" s="197">
        <v>2</v>
      </c>
      <c r="I122" s="197">
        <v>-8.5000000000000006E-2</v>
      </c>
      <c r="J122" s="197">
        <v>0</v>
      </c>
      <c r="K122" s="198">
        <v>0</v>
      </c>
      <c r="L122" s="23"/>
      <c r="M122" s="23"/>
      <c r="N122" s="196"/>
      <c r="O122" s="197">
        <v>2</v>
      </c>
      <c r="P122" s="197">
        <v>-1.7000000000000001E-2</v>
      </c>
      <c r="Q122" s="197">
        <v>0</v>
      </c>
      <c r="R122" s="198"/>
      <c r="S122" s="23"/>
      <c r="T122" s="196"/>
      <c r="U122" s="197">
        <v>2</v>
      </c>
      <c r="V122" s="197">
        <v>8.0510000000000002</v>
      </c>
      <c r="W122" s="197">
        <v>7.6829999999999998</v>
      </c>
      <c r="X122" s="198"/>
    </row>
    <row r="123" spans="1:24">
      <c r="A123" s="23"/>
      <c r="B123" s="23"/>
      <c r="C123" s="23"/>
      <c r="D123" s="23"/>
      <c r="E123" s="23"/>
      <c r="F123" s="23"/>
      <c r="G123" s="196" t="s">
        <v>811</v>
      </c>
      <c r="H123" s="197">
        <v>1</v>
      </c>
      <c r="I123" s="197">
        <v>380.75799999999998</v>
      </c>
      <c r="J123" s="197">
        <v>4.2000000000000003E-2</v>
      </c>
      <c r="K123" s="198">
        <v>0</v>
      </c>
      <c r="L123" s="23"/>
      <c r="M123" s="23"/>
      <c r="N123" s="196" t="s">
        <v>811</v>
      </c>
      <c r="O123" s="197">
        <v>1</v>
      </c>
      <c r="P123" s="197">
        <v>76.304000000000002</v>
      </c>
      <c r="Q123" s="197">
        <v>1.7000000000000001E-2</v>
      </c>
      <c r="R123" s="198"/>
      <c r="S123" s="23"/>
      <c r="T123" s="196" t="s">
        <v>811</v>
      </c>
      <c r="U123" s="197">
        <v>1</v>
      </c>
      <c r="V123" s="197">
        <v>0</v>
      </c>
      <c r="W123" s="197">
        <v>0</v>
      </c>
      <c r="X123" s="198"/>
    </row>
    <row r="124" spans="1:24">
      <c r="A124" s="23"/>
      <c r="B124" s="23"/>
      <c r="C124" s="23"/>
      <c r="D124" s="23"/>
      <c r="E124" s="23"/>
      <c r="F124" s="23"/>
      <c r="G124" s="196"/>
      <c r="H124" s="197">
        <v>2</v>
      </c>
      <c r="I124" s="197">
        <v>380.673</v>
      </c>
      <c r="J124" s="197">
        <v>-4.2000000000000003E-2</v>
      </c>
      <c r="K124" s="198">
        <v>0</v>
      </c>
      <c r="L124" s="23"/>
      <c r="M124" s="23"/>
      <c r="N124" s="196"/>
      <c r="O124" s="197">
        <v>2</v>
      </c>
      <c r="P124" s="197">
        <v>76.287000000000006</v>
      </c>
      <c r="Q124" s="197">
        <v>-1.7000000000000001E-2</v>
      </c>
      <c r="R124" s="198"/>
      <c r="S124" s="23"/>
      <c r="T124" s="196"/>
      <c r="U124" s="197">
        <v>2</v>
      </c>
      <c r="V124" s="197">
        <v>-0.223</v>
      </c>
      <c r="W124" s="197">
        <v>-11.163</v>
      </c>
      <c r="X124" s="198"/>
    </row>
    <row r="125" spans="1:24">
      <c r="A125" s="23"/>
      <c r="B125" s="23"/>
      <c r="C125" s="23"/>
      <c r="D125" s="23"/>
      <c r="E125" s="23"/>
      <c r="F125" s="23"/>
      <c r="G125" s="196" t="s">
        <v>812</v>
      </c>
      <c r="H125" s="197">
        <v>1</v>
      </c>
      <c r="I125" s="197">
        <v>-338.64400000000001</v>
      </c>
      <c r="J125" s="197">
        <v>4.2000000000000003E-2</v>
      </c>
      <c r="K125" s="198">
        <v>0</v>
      </c>
      <c r="L125" s="23"/>
      <c r="M125" s="23"/>
      <c r="N125" s="196" t="s">
        <v>812</v>
      </c>
      <c r="O125" s="197">
        <v>1</v>
      </c>
      <c r="P125" s="197">
        <v>-67.864999999999995</v>
      </c>
      <c r="Q125" s="197">
        <v>1.7000000000000001E-2</v>
      </c>
      <c r="R125" s="198"/>
      <c r="S125" s="23"/>
      <c r="T125" s="196" t="s">
        <v>812</v>
      </c>
      <c r="U125" s="197">
        <v>1</v>
      </c>
      <c r="V125" s="197">
        <v>11.163</v>
      </c>
      <c r="W125" s="197">
        <v>-0.223</v>
      </c>
      <c r="X125" s="198"/>
    </row>
    <row r="126" spans="1:24">
      <c r="A126" s="23"/>
      <c r="B126" s="23"/>
      <c r="C126" s="23"/>
      <c r="D126" s="23"/>
      <c r="E126" s="23"/>
      <c r="F126" s="23"/>
      <c r="G126" s="196"/>
      <c r="H126" s="197">
        <v>2</v>
      </c>
      <c r="I126" s="197">
        <v>-338.55900000000003</v>
      </c>
      <c r="J126" s="197">
        <v>-4.2000000000000003E-2</v>
      </c>
      <c r="K126" s="198">
        <v>0</v>
      </c>
      <c r="L126" s="23"/>
      <c r="M126" s="23"/>
      <c r="N126" s="196"/>
      <c r="O126" s="197">
        <v>2</v>
      </c>
      <c r="P126" s="197">
        <v>-67.847999999999999</v>
      </c>
      <c r="Q126" s="197">
        <v>-1.7000000000000001E-2</v>
      </c>
      <c r="R126" s="198"/>
      <c r="S126" s="23"/>
      <c r="T126" s="196"/>
      <c r="U126" s="197">
        <v>2</v>
      </c>
      <c r="V126" s="197">
        <v>11.362</v>
      </c>
      <c r="W126" s="197">
        <v>-11.045999999999999</v>
      </c>
      <c r="X126" s="198"/>
    </row>
    <row r="127" spans="1:24">
      <c r="A127" s="23"/>
      <c r="B127" s="23"/>
      <c r="C127" s="23"/>
      <c r="D127" s="23"/>
      <c r="E127" s="23"/>
      <c r="F127" s="23"/>
      <c r="G127" s="196" t="s">
        <v>813</v>
      </c>
      <c r="H127" s="197">
        <v>1</v>
      </c>
      <c r="I127" s="197">
        <v>296.53100000000001</v>
      </c>
      <c r="J127" s="197">
        <v>4.2000000000000003E-2</v>
      </c>
      <c r="K127" s="198">
        <v>0</v>
      </c>
      <c r="L127" s="23"/>
      <c r="M127" s="23"/>
      <c r="N127" s="196" t="s">
        <v>813</v>
      </c>
      <c r="O127" s="197">
        <v>1</v>
      </c>
      <c r="P127" s="197">
        <v>59.424999999999997</v>
      </c>
      <c r="Q127" s="197">
        <v>1.7000000000000001E-2</v>
      </c>
      <c r="R127" s="198"/>
      <c r="S127" s="23"/>
      <c r="T127" s="196" t="s">
        <v>813</v>
      </c>
      <c r="U127" s="197">
        <v>1</v>
      </c>
      <c r="V127" s="197">
        <v>-11.045999999999999</v>
      </c>
      <c r="W127" s="197">
        <v>-11.362</v>
      </c>
      <c r="X127" s="198"/>
    </row>
    <row r="128" spans="1:24">
      <c r="A128" s="23"/>
      <c r="B128" s="23"/>
      <c r="C128" s="23"/>
      <c r="D128" s="23"/>
      <c r="E128" s="23"/>
      <c r="F128" s="23"/>
      <c r="G128" s="196"/>
      <c r="H128" s="197">
        <v>2</v>
      </c>
      <c r="I128" s="197">
        <v>296.44600000000003</v>
      </c>
      <c r="J128" s="197">
        <v>-4.2000000000000003E-2</v>
      </c>
      <c r="K128" s="198">
        <v>0</v>
      </c>
      <c r="L128" s="23"/>
      <c r="M128" s="23"/>
      <c r="N128" s="196"/>
      <c r="O128" s="197">
        <v>2</v>
      </c>
      <c r="P128" s="197">
        <v>59.408000000000001</v>
      </c>
      <c r="Q128" s="197">
        <v>-1.7000000000000001E-2</v>
      </c>
      <c r="R128" s="198"/>
      <c r="S128" s="23"/>
      <c r="T128" s="196"/>
      <c r="U128" s="197">
        <v>2</v>
      </c>
      <c r="V128" s="197">
        <v>-11.22</v>
      </c>
      <c r="W128" s="197">
        <v>-21.562999999999999</v>
      </c>
      <c r="X128" s="198"/>
    </row>
    <row r="129" spans="1:24">
      <c r="A129" s="23"/>
      <c r="B129" s="23"/>
      <c r="C129" s="23"/>
      <c r="D129" s="23"/>
      <c r="E129" s="23"/>
      <c r="F129" s="23"/>
      <c r="G129" s="196" t="s">
        <v>814</v>
      </c>
      <c r="H129" s="197">
        <v>1</v>
      </c>
      <c r="I129" s="197">
        <v>-255.69</v>
      </c>
      <c r="J129" s="197">
        <v>4.2000000000000003E-2</v>
      </c>
      <c r="K129" s="198">
        <v>0</v>
      </c>
      <c r="L129" s="23"/>
      <c r="M129" s="23"/>
      <c r="N129" s="196" t="s">
        <v>814</v>
      </c>
      <c r="O129" s="197">
        <v>1</v>
      </c>
      <c r="P129" s="197">
        <v>-51.24</v>
      </c>
      <c r="Q129" s="197">
        <v>1.7000000000000001E-2</v>
      </c>
      <c r="R129" s="198"/>
      <c r="S129" s="23"/>
      <c r="T129" s="196" t="s">
        <v>814</v>
      </c>
      <c r="U129" s="197">
        <v>1</v>
      </c>
      <c r="V129" s="197">
        <v>21.562999999999999</v>
      </c>
      <c r="W129" s="197">
        <v>-11.22</v>
      </c>
      <c r="X129" s="198"/>
    </row>
    <row r="130" spans="1:24">
      <c r="A130" s="23"/>
      <c r="B130" s="23"/>
      <c r="C130" s="23"/>
      <c r="D130" s="23"/>
      <c r="E130" s="23"/>
      <c r="F130" s="23"/>
      <c r="G130" s="196"/>
      <c r="H130" s="197">
        <v>2</v>
      </c>
      <c r="I130" s="197">
        <v>-255.60499999999999</v>
      </c>
      <c r="J130" s="197">
        <v>-4.2000000000000003E-2</v>
      </c>
      <c r="K130" s="198">
        <v>0</v>
      </c>
      <c r="L130" s="23"/>
      <c r="M130" s="23"/>
      <c r="N130" s="196"/>
      <c r="O130" s="197">
        <v>2</v>
      </c>
      <c r="P130" s="197">
        <v>-51.222999999999999</v>
      </c>
      <c r="Q130" s="197">
        <v>-1.7000000000000001E-2</v>
      </c>
      <c r="R130" s="198"/>
      <c r="S130" s="23"/>
      <c r="T130" s="196"/>
      <c r="U130" s="197">
        <v>2</v>
      </c>
      <c r="V130" s="197">
        <v>21.713000000000001</v>
      </c>
      <c r="W130" s="197">
        <v>-20.555</v>
      </c>
      <c r="X130" s="198"/>
    </row>
    <row r="131" spans="1:24">
      <c r="A131" s="23"/>
      <c r="B131" s="23"/>
      <c r="C131" s="23"/>
      <c r="D131" s="23"/>
      <c r="E131" s="23"/>
      <c r="F131" s="23"/>
      <c r="G131" s="196" t="s">
        <v>815</v>
      </c>
      <c r="H131" s="197">
        <v>1</v>
      </c>
      <c r="I131" s="197">
        <v>216.35900000000001</v>
      </c>
      <c r="J131" s="197">
        <v>4.2000000000000003E-2</v>
      </c>
      <c r="K131" s="198">
        <v>0</v>
      </c>
      <c r="L131" s="23"/>
      <c r="M131" s="23"/>
      <c r="N131" s="196" t="s">
        <v>815</v>
      </c>
      <c r="O131" s="197">
        <v>1</v>
      </c>
      <c r="P131" s="197">
        <v>43.359000000000002</v>
      </c>
      <c r="Q131" s="197">
        <v>1.7000000000000001E-2</v>
      </c>
      <c r="R131" s="198"/>
      <c r="S131" s="23"/>
      <c r="T131" s="196" t="s">
        <v>815</v>
      </c>
      <c r="U131" s="197">
        <v>1</v>
      </c>
      <c r="V131" s="197">
        <v>-20.555</v>
      </c>
      <c r="W131" s="197">
        <v>-21.713000000000001</v>
      </c>
      <c r="X131" s="198"/>
    </row>
    <row r="132" spans="1:24">
      <c r="A132" s="23"/>
      <c r="B132" s="23"/>
      <c r="C132" s="23"/>
      <c r="D132" s="23"/>
      <c r="E132" s="23"/>
      <c r="F132" s="23"/>
      <c r="G132" s="196"/>
      <c r="H132" s="197">
        <v>2</v>
      </c>
      <c r="I132" s="197">
        <v>216.27500000000001</v>
      </c>
      <c r="J132" s="197">
        <v>-4.2000000000000003E-2</v>
      </c>
      <c r="K132" s="198">
        <v>0</v>
      </c>
      <c r="L132" s="23"/>
      <c r="M132" s="23"/>
      <c r="N132" s="196"/>
      <c r="O132" s="197">
        <v>2</v>
      </c>
      <c r="P132" s="197">
        <v>43.341999999999999</v>
      </c>
      <c r="Q132" s="197">
        <v>-1.7000000000000001E-2</v>
      </c>
      <c r="R132" s="198"/>
      <c r="S132" s="23"/>
      <c r="T132" s="196"/>
      <c r="U132" s="197">
        <v>2</v>
      </c>
      <c r="V132" s="197">
        <v>-20.681999999999999</v>
      </c>
      <c r="W132" s="197">
        <v>-29.97</v>
      </c>
      <c r="X132" s="198"/>
    </row>
    <row r="133" spans="1:24">
      <c r="A133" s="23"/>
      <c r="B133" s="23"/>
      <c r="C133" s="23"/>
      <c r="D133" s="23"/>
      <c r="E133" s="23"/>
      <c r="F133" s="23"/>
      <c r="G133" s="196" t="s">
        <v>816</v>
      </c>
      <c r="H133" s="197">
        <v>1</v>
      </c>
      <c r="I133" s="197">
        <v>-177.029</v>
      </c>
      <c r="J133" s="197">
        <v>4.2000000000000003E-2</v>
      </c>
      <c r="K133" s="198">
        <v>0</v>
      </c>
      <c r="L133" s="23"/>
      <c r="M133" s="23"/>
      <c r="N133" s="196" t="s">
        <v>816</v>
      </c>
      <c r="O133" s="197">
        <v>1</v>
      </c>
      <c r="P133" s="197">
        <v>-35.476999999999997</v>
      </c>
      <c r="Q133" s="197">
        <v>1.7000000000000001E-2</v>
      </c>
      <c r="R133" s="198"/>
      <c r="S133" s="23"/>
      <c r="T133" s="196" t="s">
        <v>816</v>
      </c>
      <c r="U133" s="197">
        <v>1</v>
      </c>
      <c r="V133" s="197">
        <v>29.97</v>
      </c>
      <c r="W133" s="197">
        <v>-20.681999999999999</v>
      </c>
      <c r="X133" s="198"/>
    </row>
    <row r="134" spans="1:24">
      <c r="A134" s="23"/>
      <c r="B134" s="23"/>
      <c r="C134" s="23"/>
      <c r="D134" s="23"/>
      <c r="E134" s="23"/>
      <c r="F134" s="23"/>
      <c r="G134" s="196"/>
      <c r="H134" s="197">
        <v>2</v>
      </c>
      <c r="I134" s="197">
        <v>-176.94399999999999</v>
      </c>
      <c r="J134" s="197">
        <v>-4.2000000000000003E-2</v>
      </c>
      <c r="K134" s="198">
        <v>0</v>
      </c>
      <c r="L134" s="23"/>
      <c r="M134" s="23"/>
      <c r="N134" s="196"/>
      <c r="O134" s="197">
        <v>2</v>
      </c>
      <c r="P134" s="197">
        <v>-35.46</v>
      </c>
      <c r="Q134" s="197">
        <v>-1.7000000000000001E-2</v>
      </c>
      <c r="R134" s="198"/>
      <c r="S134" s="23"/>
      <c r="T134" s="196"/>
      <c r="U134" s="197">
        <v>2</v>
      </c>
      <c r="V134" s="197">
        <v>30.074000000000002</v>
      </c>
      <c r="W134" s="197">
        <v>-27.681999999999999</v>
      </c>
      <c r="X134" s="198"/>
    </row>
    <row r="135" spans="1:24">
      <c r="A135" s="23"/>
      <c r="B135" s="23"/>
      <c r="C135" s="23"/>
      <c r="D135" s="23"/>
      <c r="E135" s="23"/>
      <c r="F135" s="23"/>
      <c r="G135" s="196" t="s">
        <v>817</v>
      </c>
      <c r="H135" s="197">
        <v>1</v>
      </c>
      <c r="I135" s="197">
        <v>137.69900000000001</v>
      </c>
      <c r="J135" s="197">
        <v>4.2000000000000003E-2</v>
      </c>
      <c r="K135" s="198">
        <v>0</v>
      </c>
      <c r="L135" s="23"/>
      <c r="M135" s="23"/>
      <c r="N135" s="196" t="s">
        <v>817</v>
      </c>
      <c r="O135" s="197">
        <v>1</v>
      </c>
      <c r="P135" s="197">
        <v>27.594999999999999</v>
      </c>
      <c r="Q135" s="197">
        <v>1.7000000000000001E-2</v>
      </c>
      <c r="R135" s="198"/>
      <c r="S135" s="23"/>
      <c r="T135" s="196" t="s">
        <v>817</v>
      </c>
      <c r="U135" s="197">
        <v>1</v>
      </c>
      <c r="V135" s="197">
        <v>-27.681999999999999</v>
      </c>
      <c r="W135" s="197">
        <v>-30.074000000000002</v>
      </c>
      <c r="X135" s="198"/>
    </row>
    <row r="136" spans="1:24">
      <c r="A136" s="23"/>
      <c r="B136" s="23"/>
      <c r="C136" s="23"/>
      <c r="D136" s="23"/>
      <c r="E136" s="23"/>
      <c r="F136" s="23"/>
      <c r="G136" s="196"/>
      <c r="H136" s="197">
        <v>2</v>
      </c>
      <c r="I136" s="197">
        <v>137.614</v>
      </c>
      <c r="J136" s="197">
        <v>-4.2000000000000003E-2</v>
      </c>
      <c r="K136" s="198">
        <v>0</v>
      </c>
      <c r="L136" s="23"/>
      <c r="M136" s="23"/>
      <c r="N136" s="196"/>
      <c r="O136" s="197">
        <v>2</v>
      </c>
      <c r="P136" s="197">
        <v>27.577999999999999</v>
      </c>
      <c r="Q136" s="197">
        <v>-1.7000000000000001E-2</v>
      </c>
      <c r="R136" s="198"/>
      <c r="S136" s="23"/>
      <c r="T136" s="196"/>
      <c r="U136" s="197">
        <v>2</v>
      </c>
      <c r="V136" s="197">
        <v>-27.763000000000002</v>
      </c>
      <c r="W136" s="197">
        <v>-35.671999999999997</v>
      </c>
      <c r="X136" s="198"/>
    </row>
    <row r="137" spans="1:24">
      <c r="A137" s="23"/>
      <c r="B137" s="23"/>
      <c r="C137" s="23"/>
      <c r="D137" s="23"/>
      <c r="E137" s="23"/>
      <c r="F137" s="23"/>
      <c r="G137" s="196" t="s">
        <v>818</v>
      </c>
      <c r="H137" s="197">
        <v>1</v>
      </c>
      <c r="I137" s="197">
        <v>-98.367999999999995</v>
      </c>
      <c r="J137" s="197">
        <v>4.2000000000000003E-2</v>
      </c>
      <c r="K137" s="198">
        <v>0</v>
      </c>
      <c r="L137" s="23"/>
      <c r="M137" s="23"/>
      <c r="N137" s="196" t="s">
        <v>818</v>
      </c>
      <c r="O137" s="197">
        <v>1</v>
      </c>
      <c r="P137" s="197">
        <v>-19.713000000000001</v>
      </c>
      <c r="Q137" s="197">
        <v>1.7000000000000001E-2</v>
      </c>
      <c r="R137" s="198"/>
      <c r="S137" s="23"/>
      <c r="T137" s="196" t="s">
        <v>818</v>
      </c>
      <c r="U137" s="197">
        <v>1</v>
      </c>
      <c r="V137" s="197">
        <v>35.671999999999997</v>
      </c>
      <c r="W137" s="197">
        <v>-27.763000000000002</v>
      </c>
      <c r="X137" s="198"/>
    </row>
    <row r="138" spans="1:24">
      <c r="A138" s="23"/>
      <c r="B138" s="23"/>
      <c r="C138" s="23"/>
      <c r="D138" s="23"/>
      <c r="E138" s="23"/>
      <c r="F138" s="23"/>
      <c r="G138" s="196"/>
      <c r="H138" s="197">
        <v>2</v>
      </c>
      <c r="I138" s="197">
        <v>-98.283000000000001</v>
      </c>
      <c r="J138" s="197">
        <v>-4.2000000000000003E-2</v>
      </c>
      <c r="K138" s="198">
        <v>0</v>
      </c>
      <c r="L138" s="23"/>
      <c r="M138" s="23"/>
      <c r="N138" s="196"/>
      <c r="O138" s="197">
        <v>2</v>
      </c>
      <c r="P138" s="197">
        <v>-19.696000000000002</v>
      </c>
      <c r="Q138" s="197">
        <v>-1.7000000000000001E-2</v>
      </c>
      <c r="R138" s="198"/>
      <c r="S138" s="23"/>
      <c r="T138" s="196"/>
      <c r="U138" s="197">
        <v>2</v>
      </c>
      <c r="V138" s="197">
        <v>35.728999999999999</v>
      </c>
      <c r="W138" s="197">
        <v>-31.843</v>
      </c>
      <c r="X138" s="198"/>
    </row>
    <row r="139" spans="1:24">
      <c r="A139" s="23"/>
      <c r="B139" s="23"/>
      <c r="C139" s="23"/>
      <c r="D139" s="23"/>
      <c r="E139" s="23"/>
      <c r="F139" s="23"/>
      <c r="G139" s="196" t="s">
        <v>819</v>
      </c>
      <c r="H139" s="197">
        <v>1</v>
      </c>
      <c r="I139" s="197">
        <v>59.037999999999997</v>
      </c>
      <c r="J139" s="197">
        <v>4.2000000000000003E-2</v>
      </c>
      <c r="K139" s="198">
        <v>0</v>
      </c>
      <c r="L139" s="23"/>
      <c r="M139" s="23"/>
      <c r="N139" s="196" t="s">
        <v>819</v>
      </c>
      <c r="O139" s="197">
        <v>1</v>
      </c>
      <c r="P139" s="197">
        <v>11.831</v>
      </c>
      <c r="Q139" s="197">
        <v>1.7000000000000001E-2</v>
      </c>
      <c r="R139" s="198"/>
      <c r="S139" s="23"/>
      <c r="T139" s="196" t="s">
        <v>819</v>
      </c>
      <c r="U139" s="197">
        <v>1</v>
      </c>
      <c r="V139" s="197">
        <v>-31.843</v>
      </c>
      <c r="W139" s="197">
        <v>-35.728999999999999</v>
      </c>
      <c r="X139" s="198"/>
    </row>
    <row r="140" spans="1:24">
      <c r="A140" s="23"/>
      <c r="B140" s="23"/>
      <c r="C140" s="23"/>
      <c r="D140" s="23"/>
      <c r="E140" s="23"/>
      <c r="F140" s="23"/>
      <c r="G140" s="196"/>
      <c r="H140" s="197">
        <v>2</v>
      </c>
      <c r="I140" s="197">
        <v>58.953000000000003</v>
      </c>
      <c r="J140" s="197">
        <v>-4.2000000000000003E-2</v>
      </c>
      <c r="K140" s="198">
        <v>0</v>
      </c>
      <c r="L140" s="23"/>
      <c r="M140" s="23"/>
      <c r="N140" s="196"/>
      <c r="O140" s="197">
        <v>2</v>
      </c>
      <c r="P140" s="197">
        <v>11.814</v>
      </c>
      <c r="Q140" s="197">
        <v>-1.7000000000000001E-2</v>
      </c>
      <c r="R140" s="198"/>
      <c r="S140" s="23"/>
      <c r="T140" s="196"/>
      <c r="U140" s="197">
        <v>2</v>
      </c>
      <c r="V140" s="197">
        <v>-31.876999999999999</v>
      </c>
      <c r="W140" s="197">
        <v>-38.21</v>
      </c>
      <c r="X140" s="198"/>
    </row>
    <row r="141" spans="1:24">
      <c r="A141" s="23"/>
      <c r="B141" s="23"/>
      <c r="C141" s="23"/>
      <c r="D141" s="23"/>
      <c r="E141" s="23"/>
      <c r="F141" s="23"/>
      <c r="G141" s="196" t="s">
        <v>820</v>
      </c>
      <c r="H141" s="197">
        <v>1</v>
      </c>
      <c r="I141" s="197">
        <v>-19.707999999999998</v>
      </c>
      <c r="J141" s="197">
        <v>4.2000000000000003E-2</v>
      </c>
      <c r="K141" s="198">
        <v>0</v>
      </c>
      <c r="L141" s="23"/>
      <c r="M141" s="23"/>
      <c r="N141" s="196" t="s">
        <v>820</v>
      </c>
      <c r="O141" s="197">
        <v>1</v>
      </c>
      <c r="P141" s="197">
        <v>-3.9489999999999998</v>
      </c>
      <c r="Q141" s="197">
        <v>1.7000000000000001E-2</v>
      </c>
      <c r="R141" s="198"/>
      <c r="S141" s="23"/>
      <c r="T141" s="196" t="s">
        <v>820</v>
      </c>
      <c r="U141" s="197">
        <v>1</v>
      </c>
      <c r="V141" s="197">
        <v>38.21</v>
      </c>
      <c r="W141" s="197">
        <v>-31.876999999999999</v>
      </c>
      <c r="X141" s="198"/>
    </row>
    <row r="142" spans="1:24">
      <c r="A142" s="23"/>
      <c r="B142" s="23"/>
      <c r="C142" s="23"/>
      <c r="D142" s="23"/>
      <c r="E142" s="23"/>
      <c r="F142" s="23"/>
      <c r="G142" s="196"/>
      <c r="H142" s="197">
        <v>2</v>
      </c>
      <c r="I142" s="197">
        <v>-19.623000000000001</v>
      </c>
      <c r="J142" s="197">
        <v>-4.2000000000000003E-2</v>
      </c>
      <c r="K142" s="198">
        <v>0</v>
      </c>
      <c r="L142" s="23"/>
      <c r="M142" s="23"/>
      <c r="N142" s="196"/>
      <c r="O142" s="197">
        <v>2</v>
      </c>
      <c r="P142" s="197">
        <v>-3.9319999999999999</v>
      </c>
      <c r="Q142" s="197">
        <v>-1.7000000000000001E-2</v>
      </c>
      <c r="R142" s="198"/>
      <c r="S142" s="23"/>
      <c r="T142" s="196"/>
      <c r="U142" s="197">
        <v>2</v>
      </c>
      <c r="V142" s="197">
        <v>38.220999999999997</v>
      </c>
      <c r="W142" s="197">
        <v>-32.71</v>
      </c>
      <c r="X142" s="198"/>
    </row>
    <row r="143" spans="1:24">
      <c r="A143" s="23"/>
      <c r="B143" s="23"/>
      <c r="C143" s="23"/>
      <c r="D143" s="23"/>
      <c r="E143" s="23"/>
      <c r="F143" s="23"/>
      <c r="G143" s="196" t="s">
        <v>821</v>
      </c>
      <c r="H143" s="197">
        <v>1</v>
      </c>
      <c r="I143" s="197">
        <v>-19.623000000000001</v>
      </c>
      <c r="J143" s="197">
        <v>4.2000000000000003E-2</v>
      </c>
      <c r="K143" s="198">
        <v>0</v>
      </c>
      <c r="L143" s="23"/>
      <c r="M143" s="23"/>
      <c r="N143" s="196" t="s">
        <v>821</v>
      </c>
      <c r="O143" s="197">
        <v>1</v>
      </c>
      <c r="P143" s="197">
        <v>-3.9319999999999999</v>
      </c>
      <c r="Q143" s="197">
        <v>1.7000000000000001E-2</v>
      </c>
      <c r="R143" s="198"/>
      <c r="S143" s="23"/>
      <c r="T143" s="196" t="s">
        <v>821</v>
      </c>
      <c r="U143" s="197">
        <v>1</v>
      </c>
      <c r="V143" s="197">
        <v>-32.71</v>
      </c>
      <c r="W143" s="197">
        <v>-38.220999999999997</v>
      </c>
      <c r="X143" s="198"/>
    </row>
    <row r="144" spans="1:24">
      <c r="A144" s="23"/>
      <c r="B144" s="23"/>
      <c r="C144" s="23"/>
      <c r="D144" s="23"/>
      <c r="E144" s="23"/>
      <c r="F144" s="23"/>
      <c r="G144" s="196"/>
      <c r="H144" s="197">
        <v>2</v>
      </c>
      <c r="I144" s="197">
        <v>-19.707999999999998</v>
      </c>
      <c r="J144" s="197">
        <v>-4.2000000000000003E-2</v>
      </c>
      <c r="K144" s="198">
        <v>0</v>
      </c>
      <c r="L144" s="23"/>
      <c r="M144" s="23"/>
      <c r="N144" s="196"/>
      <c r="O144" s="197">
        <v>2</v>
      </c>
      <c r="P144" s="197">
        <v>-3.9489999999999998</v>
      </c>
      <c r="Q144" s="197">
        <v>-1.7000000000000001E-2</v>
      </c>
      <c r="R144" s="198"/>
      <c r="S144" s="23"/>
      <c r="T144" s="196"/>
      <c r="U144" s="197">
        <v>2</v>
      </c>
      <c r="V144" s="197">
        <v>-32.698</v>
      </c>
      <c r="W144" s="197">
        <v>-37.389000000000003</v>
      </c>
      <c r="X144" s="198"/>
    </row>
    <row r="145" spans="1:24">
      <c r="A145" s="23"/>
      <c r="B145" s="23"/>
      <c r="C145" s="23"/>
      <c r="D145" s="23"/>
      <c r="E145" s="23"/>
      <c r="F145" s="23"/>
      <c r="G145" s="196" t="s">
        <v>822</v>
      </c>
      <c r="H145" s="197">
        <v>1</v>
      </c>
      <c r="I145" s="197">
        <v>58.953000000000003</v>
      </c>
      <c r="J145" s="197">
        <v>4.2000000000000003E-2</v>
      </c>
      <c r="K145" s="198">
        <v>0</v>
      </c>
      <c r="L145" s="23"/>
      <c r="M145" s="23"/>
      <c r="N145" s="196" t="s">
        <v>822</v>
      </c>
      <c r="O145" s="197">
        <v>1</v>
      </c>
      <c r="P145" s="197">
        <v>11.814</v>
      </c>
      <c r="Q145" s="197">
        <v>1.7000000000000001E-2</v>
      </c>
      <c r="R145" s="198"/>
      <c r="S145" s="23"/>
      <c r="T145" s="196" t="s">
        <v>822</v>
      </c>
      <c r="U145" s="197">
        <v>1</v>
      </c>
      <c r="V145" s="197">
        <v>37.389000000000003</v>
      </c>
      <c r="W145" s="197">
        <v>-32.698</v>
      </c>
      <c r="X145" s="198"/>
    </row>
    <row r="146" spans="1:24">
      <c r="A146" s="23"/>
      <c r="B146" s="23"/>
      <c r="C146" s="23"/>
      <c r="D146" s="23"/>
      <c r="E146" s="23"/>
      <c r="F146" s="23"/>
      <c r="G146" s="196"/>
      <c r="H146" s="197">
        <v>2</v>
      </c>
      <c r="I146" s="197">
        <v>59.037999999999997</v>
      </c>
      <c r="J146" s="197">
        <v>-4.2000000000000003E-2</v>
      </c>
      <c r="K146" s="198">
        <v>0</v>
      </c>
      <c r="L146" s="23"/>
      <c r="M146" s="23"/>
      <c r="N146" s="196"/>
      <c r="O146" s="197">
        <v>2</v>
      </c>
      <c r="P146" s="197">
        <v>11.831</v>
      </c>
      <c r="Q146" s="197">
        <v>-1.7000000000000001E-2</v>
      </c>
      <c r="R146" s="198"/>
      <c r="S146" s="23"/>
      <c r="T146" s="196"/>
      <c r="U146" s="197">
        <v>2</v>
      </c>
      <c r="V146" s="197">
        <v>37.353999999999999</v>
      </c>
      <c r="W146" s="197">
        <v>-30.218</v>
      </c>
      <c r="X146" s="198"/>
    </row>
    <row r="147" spans="1:24">
      <c r="A147" s="23"/>
      <c r="B147" s="23"/>
      <c r="C147" s="23"/>
      <c r="D147" s="23"/>
      <c r="E147" s="23"/>
      <c r="F147" s="23"/>
      <c r="G147" s="196" t="s">
        <v>823</v>
      </c>
      <c r="H147" s="197">
        <v>1</v>
      </c>
      <c r="I147" s="197">
        <v>-98.283000000000001</v>
      </c>
      <c r="J147" s="197">
        <v>4.2000000000000003E-2</v>
      </c>
      <c r="K147" s="198">
        <v>0</v>
      </c>
      <c r="L147" s="23"/>
      <c r="M147" s="23"/>
      <c r="N147" s="196" t="s">
        <v>823</v>
      </c>
      <c r="O147" s="197">
        <v>1</v>
      </c>
      <c r="P147" s="197">
        <v>-19.696000000000002</v>
      </c>
      <c r="Q147" s="197">
        <v>1.7000000000000001E-2</v>
      </c>
      <c r="R147" s="198"/>
      <c r="S147" s="23"/>
      <c r="T147" s="196" t="s">
        <v>823</v>
      </c>
      <c r="U147" s="197">
        <v>1</v>
      </c>
      <c r="V147" s="197">
        <v>-30.218</v>
      </c>
      <c r="W147" s="197">
        <v>-37.353999999999999</v>
      </c>
      <c r="X147" s="198"/>
    </row>
    <row r="148" spans="1:24">
      <c r="A148" s="23"/>
      <c r="B148" s="23"/>
      <c r="C148" s="23"/>
      <c r="D148" s="23"/>
      <c r="E148" s="23"/>
      <c r="F148" s="23"/>
      <c r="G148" s="196"/>
      <c r="H148" s="197">
        <v>2</v>
      </c>
      <c r="I148" s="197">
        <v>-98.367999999999995</v>
      </c>
      <c r="J148" s="197">
        <v>-4.2000000000000003E-2</v>
      </c>
      <c r="K148" s="198">
        <v>0</v>
      </c>
      <c r="L148" s="23"/>
      <c r="M148" s="23"/>
      <c r="N148" s="196"/>
      <c r="O148" s="197">
        <v>2</v>
      </c>
      <c r="P148" s="197">
        <v>-19.713000000000001</v>
      </c>
      <c r="Q148" s="197">
        <v>-1.7000000000000001E-2</v>
      </c>
      <c r="R148" s="198"/>
      <c r="S148" s="23"/>
      <c r="T148" s="196"/>
      <c r="U148" s="197">
        <v>2</v>
      </c>
      <c r="V148" s="197">
        <v>-30.16</v>
      </c>
      <c r="W148" s="197">
        <v>-33.274999999999999</v>
      </c>
      <c r="X148" s="198"/>
    </row>
    <row r="149" spans="1:24">
      <c r="A149" s="23"/>
      <c r="B149" s="23"/>
      <c r="C149" s="23"/>
      <c r="D149" s="23"/>
      <c r="E149" s="23"/>
      <c r="F149" s="23"/>
      <c r="G149" s="196" t="s">
        <v>824</v>
      </c>
      <c r="H149" s="197">
        <v>1</v>
      </c>
      <c r="I149" s="197">
        <v>137.614</v>
      </c>
      <c r="J149" s="197">
        <v>4.2000000000000003E-2</v>
      </c>
      <c r="K149" s="198">
        <v>0</v>
      </c>
      <c r="L149" s="23"/>
      <c r="M149" s="23"/>
      <c r="N149" s="196" t="s">
        <v>824</v>
      </c>
      <c r="O149" s="197">
        <v>1</v>
      </c>
      <c r="P149" s="197">
        <v>27.577999999999999</v>
      </c>
      <c r="Q149" s="197">
        <v>1.7000000000000001E-2</v>
      </c>
      <c r="R149" s="198"/>
      <c r="S149" s="23"/>
      <c r="T149" s="196" t="s">
        <v>824</v>
      </c>
      <c r="U149" s="197">
        <v>1</v>
      </c>
      <c r="V149" s="197">
        <v>33.274999999999999</v>
      </c>
      <c r="W149" s="197">
        <v>-30.16</v>
      </c>
      <c r="X149" s="198"/>
    </row>
    <row r="150" spans="1:24">
      <c r="A150" s="23"/>
      <c r="B150" s="23"/>
      <c r="C150" s="23"/>
      <c r="D150" s="23"/>
      <c r="E150" s="23"/>
      <c r="F150" s="23"/>
      <c r="G150" s="196"/>
      <c r="H150" s="197">
        <v>2</v>
      </c>
      <c r="I150" s="197">
        <v>137.69900000000001</v>
      </c>
      <c r="J150" s="197">
        <v>-4.2000000000000003E-2</v>
      </c>
      <c r="K150" s="198">
        <v>0</v>
      </c>
      <c r="L150" s="23"/>
      <c r="M150" s="23"/>
      <c r="N150" s="196"/>
      <c r="O150" s="197">
        <v>2</v>
      </c>
      <c r="P150" s="197">
        <v>27.594999999999999</v>
      </c>
      <c r="Q150" s="197">
        <v>-1.7000000000000001E-2</v>
      </c>
      <c r="R150" s="198"/>
      <c r="S150" s="23"/>
      <c r="T150" s="196"/>
      <c r="U150" s="197">
        <v>2</v>
      </c>
      <c r="V150" s="197">
        <v>33.194000000000003</v>
      </c>
      <c r="W150" s="197">
        <v>-24.562999999999999</v>
      </c>
      <c r="X150" s="198"/>
    </row>
    <row r="151" spans="1:24">
      <c r="A151" s="23"/>
      <c r="B151" s="23"/>
      <c r="C151" s="23"/>
      <c r="D151" s="23"/>
      <c r="E151" s="23"/>
      <c r="F151" s="23"/>
      <c r="G151" s="196" t="s">
        <v>825</v>
      </c>
      <c r="H151" s="197">
        <v>1</v>
      </c>
      <c r="I151" s="197">
        <v>-176.94399999999999</v>
      </c>
      <c r="J151" s="197">
        <v>4.2000000000000003E-2</v>
      </c>
      <c r="K151" s="198">
        <v>0</v>
      </c>
      <c r="L151" s="23"/>
      <c r="M151" s="23"/>
      <c r="N151" s="196" t="s">
        <v>825</v>
      </c>
      <c r="O151" s="197">
        <v>1</v>
      </c>
      <c r="P151" s="197">
        <v>-35.46</v>
      </c>
      <c r="Q151" s="197">
        <v>1.7000000000000001E-2</v>
      </c>
      <c r="R151" s="198"/>
      <c r="S151" s="23"/>
      <c r="T151" s="196" t="s">
        <v>825</v>
      </c>
      <c r="U151" s="197">
        <v>1</v>
      </c>
      <c r="V151" s="197">
        <v>-24.562999999999999</v>
      </c>
      <c r="W151" s="197">
        <v>-33.194000000000003</v>
      </c>
      <c r="X151" s="198"/>
    </row>
    <row r="152" spans="1:24">
      <c r="A152" s="23"/>
      <c r="B152" s="23"/>
      <c r="C152" s="23"/>
      <c r="D152" s="23"/>
      <c r="E152" s="23"/>
      <c r="F152" s="23"/>
      <c r="G152" s="196"/>
      <c r="H152" s="197">
        <v>2</v>
      </c>
      <c r="I152" s="197">
        <v>-177.029</v>
      </c>
      <c r="J152" s="197">
        <v>-4.2000000000000003E-2</v>
      </c>
      <c r="K152" s="198">
        <v>0</v>
      </c>
      <c r="L152" s="23"/>
      <c r="M152" s="23"/>
      <c r="N152" s="196"/>
      <c r="O152" s="197">
        <v>2</v>
      </c>
      <c r="P152" s="197">
        <v>-35.476999999999997</v>
      </c>
      <c r="Q152" s="197">
        <v>-1.7000000000000001E-2</v>
      </c>
      <c r="R152" s="198"/>
      <c r="S152" s="23"/>
      <c r="T152" s="196"/>
      <c r="U152" s="197">
        <v>2</v>
      </c>
      <c r="V152" s="197">
        <v>-24.459</v>
      </c>
      <c r="W152" s="197">
        <v>-26.193000000000001</v>
      </c>
      <c r="X152" s="198"/>
    </row>
    <row r="153" spans="1:24">
      <c r="A153" s="23"/>
      <c r="B153" s="23"/>
      <c r="C153" s="23"/>
      <c r="D153" s="23"/>
      <c r="E153" s="23"/>
      <c r="F153" s="23"/>
      <c r="G153" s="196" t="s">
        <v>826</v>
      </c>
      <c r="H153" s="197">
        <v>1</v>
      </c>
      <c r="I153" s="197">
        <v>216.27500000000001</v>
      </c>
      <c r="J153" s="197">
        <v>4.2000000000000003E-2</v>
      </c>
      <c r="K153" s="198">
        <v>0</v>
      </c>
      <c r="L153" s="23"/>
      <c r="M153" s="23"/>
      <c r="N153" s="196" t="s">
        <v>826</v>
      </c>
      <c r="O153" s="197">
        <v>1</v>
      </c>
      <c r="P153" s="197">
        <v>43.341999999999999</v>
      </c>
      <c r="Q153" s="197">
        <v>1.7000000000000001E-2</v>
      </c>
      <c r="R153" s="198"/>
      <c r="S153" s="23"/>
      <c r="T153" s="196" t="s">
        <v>826</v>
      </c>
      <c r="U153" s="197">
        <v>1</v>
      </c>
      <c r="V153" s="197">
        <v>26.193000000000001</v>
      </c>
      <c r="W153" s="197">
        <v>-24.459</v>
      </c>
      <c r="X153" s="198"/>
    </row>
    <row r="154" spans="1:24">
      <c r="A154" s="23"/>
      <c r="B154" s="23"/>
      <c r="C154" s="23"/>
      <c r="D154" s="23"/>
      <c r="E154" s="23"/>
      <c r="F154" s="23"/>
      <c r="G154" s="196"/>
      <c r="H154" s="197">
        <v>2</v>
      </c>
      <c r="I154" s="197">
        <v>216.35900000000001</v>
      </c>
      <c r="J154" s="197">
        <v>-4.2000000000000003E-2</v>
      </c>
      <c r="K154" s="198">
        <v>0</v>
      </c>
      <c r="L154" s="23"/>
      <c r="M154" s="23"/>
      <c r="N154" s="196"/>
      <c r="O154" s="197">
        <v>2</v>
      </c>
      <c r="P154" s="197">
        <v>43.359000000000002</v>
      </c>
      <c r="Q154" s="197">
        <v>-1.7000000000000001E-2</v>
      </c>
      <c r="R154" s="198"/>
      <c r="S154" s="23"/>
      <c r="T154" s="196"/>
      <c r="U154" s="197">
        <v>2</v>
      </c>
      <c r="V154" s="197">
        <v>26.065999999999999</v>
      </c>
      <c r="W154" s="197">
        <v>-16.201000000000001</v>
      </c>
      <c r="X154" s="198"/>
    </row>
    <row r="155" spans="1:24">
      <c r="A155" s="23"/>
      <c r="B155" s="23"/>
      <c r="C155" s="23"/>
      <c r="D155" s="23"/>
      <c r="E155" s="23"/>
      <c r="F155" s="23"/>
      <c r="G155" s="196" t="s">
        <v>827</v>
      </c>
      <c r="H155" s="197">
        <v>1</v>
      </c>
      <c r="I155" s="197">
        <v>-255.60499999999999</v>
      </c>
      <c r="J155" s="197">
        <v>4.2000000000000003E-2</v>
      </c>
      <c r="K155" s="198">
        <v>0</v>
      </c>
      <c r="L155" s="23"/>
      <c r="M155" s="23"/>
      <c r="N155" s="196" t="s">
        <v>827</v>
      </c>
      <c r="O155" s="197">
        <v>1</v>
      </c>
      <c r="P155" s="197">
        <v>-51.222999999999999</v>
      </c>
      <c r="Q155" s="197">
        <v>1.7000000000000001E-2</v>
      </c>
      <c r="R155" s="198"/>
      <c r="S155" s="23"/>
      <c r="T155" s="196" t="s">
        <v>827</v>
      </c>
      <c r="U155" s="197">
        <v>1</v>
      </c>
      <c r="V155" s="197">
        <v>-16.201000000000001</v>
      </c>
      <c r="W155" s="197">
        <v>-26.065999999999999</v>
      </c>
      <c r="X155" s="198"/>
    </row>
    <row r="156" spans="1:24">
      <c r="A156" s="23"/>
      <c r="B156" s="23"/>
      <c r="C156" s="23"/>
      <c r="D156" s="23"/>
      <c r="E156" s="23"/>
      <c r="F156" s="23"/>
      <c r="G156" s="196"/>
      <c r="H156" s="197">
        <v>2</v>
      </c>
      <c r="I156" s="197">
        <v>-255.69</v>
      </c>
      <c r="J156" s="197">
        <v>-4.2000000000000003E-2</v>
      </c>
      <c r="K156" s="198">
        <v>0</v>
      </c>
      <c r="L156" s="23"/>
      <c r="M156" s="23"/>
      <c r="N156" s="196"/>
      <c r="O156" s="197">
        <v>2</v>
      </c>
      <c r="P156" s="197">
        <v>-51.24</v>
      </c>
      <c r="Q156" s="197">
        <v>-1.7000000000000001E-2</v>
      </c>
      <c r="R156" s="198"/>
      <c r="S156" s="23"/>
      <c r="T156" s="196"/>
      <c r="U156" s="197">
        <v>2</v>
      </c>
      <c r="V156" s="197">
        <v>-16.050999999999998</v>
      </c>
      <c r="W156" s="197">
        <v>-16.731000000000002</v>
      </c>
      <c r="X156" s="198"/>
    </row>
    <row r="157" spans="1:24">
      <c r="A157" s="23"/>
      <c r="B157" s="23"/>
      <c r="C157" s="23"/>
      <c r="D157" s="23"/>
      <c r="E157" s="23"/>
      <c r="F157" s="23"/>
      <c r="G157" s="196" t="s">
        <v>828</v>
      </c>
      <c r="H157" s="197">
        <v>1</v>
      </c>
      <c r="I157" s="197">
        <v>296.44600000000003</v>
      </c>
      <c r="J157" s="197">
        <v>4.2000000000000003E-2</v>
      </c>
      <c r="K157" s="198">
        <v>0</v>
      </c>
      <c r="L157" s="23"/>
      <c r="M157" s="23"/>
      <c r="N157" s="196" t="s">
        <v>828</v>
      </c>
      <c r="O157" s="197">
        <v>1</v>
      </c>
      <c r="P157" s="197">
        <v>59.408000000000001</v>
      </c>
      <c r="Q157" s="197">
        <v>1.7000000000000001E-2</v>
      </c>
      <c r="R157" s="198"/>
      <c r="S157" s="23"/>
      <c r="T157" s="196" t="s">
        <v>828</v>
      </c>
      <c r="U157" s="197">
        <v>1</v>
      </c>
      <c r="V157" s="197">
        <v>16.731000000000002</v>
      </c>
      <c r="W157" s="197">
        <v>-16.050999999999998</v>
      </c>
      <c r="X157" s="198"/>
    </row>
    <row r="158" spans="1:24">
      <c r="A158" s="23"/>
      <c r="B158" s="23"/>
      <c r="C158" s="23"/>
      <c r="D158" s="23"/>
      <c r="E158" s="23"/>
      <c r="F158" s="23"/>
      <c r="G158" s="196"/>
      <c r="H158" s="197">
        <v>2</v>
      </c>
      <c r="I158" s="197">
        <v>296.53100000000001</v>
      </c>
      <c r="J158" s="197">
        <v>-4.2000000000000003E-2</v>
      </c>
      <c r="K158" s="198">
        <v>0</v>
      </c>
      <c r="L158" s="23"/>
      <c r="M158" s="23"/>
      <c r="N158" s="196"/>
      <c r="O158" s="197">
        <v>2</v>
      </c>
      <c r="P158" s="197">
        <v>59.424999999999997</v>
      </c>
      <c r="Q158" s="197">
        <v>-1.7000000000000001E-2</v>
      </c>
      <c r="R158" s="198"/>
      <c r="S158" s="23"/>
      <c r="T158" s="196"/>
      <c r="U158" s="197">
        <v>2</v>
      </c>
      <c r="V158" s="197">
        <v>16.556999999999999</v>
      </c>
      <c r="W158" s="197">
        <v>-5.85</v>
      </c>
      <c r="X158" s="198"/>
    </row>
    <row r="159" spans="1:24">
      <c r="A159" s="23"/>
      <c r="B159" s="23"/>
      <c r="C159" s="23"/>
      <c r="D159" s="23"/>
      <c r="E159" s="23"/>
      <c r="F159" s="23"/>
      <c r="G159" s="196" t="s">
        <v>829</v>
      </c>
      <c r="H159" s="197">
        <v>1</v>
      </c>
      <c r="I159" s="197">
        <v>-338.55900000000003</v>
      </c>
      <c r="J159" s="197">
        <v>4.2000000000000003E-2</v>
      </c>
      <c r="K159" s="198">
        <v>0</v>
      </c>
      <c r="L159" s="23"/>
      <c r="M159" s="23"/>
      <c r="N159" s="196" t="s">
        <v>829</v>
      </c>
      <c r="O159" s="197">
        <v>1</v>
      </c>
      <c r="P159" s="197">
        <v>-67.847999999999999</v>
      </c>
      <c r="Q159" s="197">
        <v>1.7000000000000001E-2</v>
      </c>
      <c r="R159" s="198"/>
      <c r="S159" s="23"/>
      <c r="T159" s="196" t="s">
        <v>829</v>
      </c>
      <c r="U159" s="197">
        <v>1</v>
      </c>
      <c r="V159" s="197">
        <v>-5.85</v>
      </c>
      <c r="W159" s="197">
        <v>-16.556999999999999</v>
      </c>
      <c r="X159" s="198"/>
    </row>
    <row r="160" spans="1:24">
      <c r="A160" s="23"/>
      <c r="B160" s="23"/>
      <c r="C160" s="23"/>
      <c r="D160" s="23"/>
      <c r="E160" s="23"/>
      <c r="F160" s="23"/>
      <c r="G160" s="196"/>
      <c r="H160" s="197">
        <v>2</v>
      </c>
      <c r="I160" s="197">
        <v>-338.64400000000001</v>
      </c>
      <c r="J160" s="197">
        <v>-4.2000000000000003E-2</v>
      </c>
      <c r="K160" s="198">
        <v>0</v>
      </c>
      <c r="L160" s="23"/>
      <c r="M160" s="23"/>
      <c r="N160" s="196"/>
      <c r="O160" s="197">
        <v>2</v>
      </c>
      <c r="P160" s="197">
        <v>-67.864999999999995</v>
      </c>
      <c r="Q160" s="197">
        <v>-1.7000000000000001E-2</v>
      </c>
      <c r="R160" s="198"/>
      <c r="S160" s="23"/>
      <c r="T160" s="196"/>
      <c r="U160" s="197">
        <v>2</v>
      </c>
      <c r="V160" s="197">
        <v>-5.6509999999999998</v>
      </c>
      <c r="W160" s="197">
        <v>-5.7350000000000003</v>
      </c>
      <c r="X160" s="198"/>
    </row>
    <row r="161" spans="1:24">
      <c r="A161" s="23"/>
      <c r="B161" s="23"/>
      <c r="C161" s="23"/>
      <c r="D161" s="23"/>
      <c r="E161" s="23"/>
      <c r="F161" s="23"/>
      <c r="G161" s="196" t="s">
        <v>830</v>
      </c>
      <c r="H161" s="197">
        <v>1</v>
      </c>
      <c r="I161" s="197">
        <v>380.673</v>
      </c>
      <c r="J161" s="197">
        <v>4.2000000000000003E-2</v>
      </c>
      <c r="K161" s="198">
        <v>0</v>
      </c>
      <c r="L161" s="23"/>
      <c r="M161" s="23"/>
      <c r="N161" s="196" t="s">
        <v>830</v>
      </c>
      <c r="O161" s="197">
        <v>1</v>
      </c>
      <c r="P161" s="197">
        <v>76.287000000000006</v>
      </c>
      <c r="Q161" s="197">
        <v>1.7000000000000001E-2</v>
      </c>
      <c r="R161" s="198"/>
      <c r="S161" s="23"/>
      <c r="T161" s="196" t="s">
        <v>830</v>
      </c>
      <c r="U161" s="197">
        <v>1</v>
      </c>
      <c r="V161" s="197">
        <v>5.7350000000000003</v>
      </c>
      <c r="W161" s="197">
        <v>-5.6509999999999998</v>
      </c>
      <c r="X161" s="198"/>
    </row>
    <row r="162" spans="1:24">
      <c r="A162" s="23"/>
      <c r="B162" s="23"/>
      <c r="C162" s="23"/>
      <c r="D162" s="23"/>
      <c r="E162" s="23"/>
      <c r="F162" s="23"/>
      <c r="G162" s="196"/>
      <c r="H162" s="197">
        <v>2</v>
      </c>
      <c r="I162" s="197">
        <v>380.75799999999998</v>
      </c>
      <c r="J162" s="197">
        <v>-4.2000000000000003E-2</v>
      </c>
      <c r="K162" s="198">
        <v>0</v>
      </c>
      <c r="L162" s="23"/>
      <c r="M162" s="23"/>
      <c r="N162" s="196"/>
      <c r="O162" s="197">
        <v>2</v>
      </c>
      <c r="P162" s="197">
        <v>76.304000000000002</v>
      </c>
      <c r="Q162" s="197">
        <v>-1.7000000000000001E-2</v>
      </c>
      <c r="R162" s="198"/>
      <c r="S162" s="23"/>
      <c r="T162" s="196"/>
      <c r="U162" s="197">
        <v>2</v>
      </c>
      <c r="V162" s="197">
        <v>5.5119999999999996</v>
      </c>
      <c r="W162" s="197">
        <v>5.5119999999999996</v>
      </c>
      <c r="X162" s="198"/>
    </row>
    <row r="163" spans="1:24">
      <c r="A163" s="23"/>
      <c r="B163" s="23"/>
      <c r="C163" s="23"/>
      <c r="D163" s="23"/>
      <c r="E163" s="23"/>
      <c r="F163" s="23"/>
      <c r="G163" s="196" t="s">
        <v>831</v>
      </c>
      <c r="H163" s="197">
        <v>1</v>
      </c>
      <c r="I163" s="197">
        <v>14.744</v>
      </c>
      <c r="J163" s="197">
        <v>0</v>
      </c>
      <c r="K163" s="198">
        <v>0</v>
      </c>
      <c r="L163" s="23"/>
      <c r="M163" s="23"/>
      <c r="N163" s="196" t="s">
        <v>831</v>
      </c>
      <c r="O163" s="197">
        <v>1</v>
      </c>
      <c r="P163" s="197">
        <v>2.9550000000000001</v>
      </c>
      <c r="Q163" s="197">
        <v>0</v>
      </c>
      <c r="R163" s="198"/>
      <c r="S163" s="23"/>
      <c r="T163" s="196" t="s">
        <v>831</v>
      </c>
      <c r="U163" s="197">
        <v>1</v>
      </c>
      <c r="V163" s="197">
        <v>6.0000000000000001E-3</v>
      </c>
      <c r="W163" s="197">
        <v>5.8999999999999997E-2</v>
      </c>
      <c r="X163" s="198"/>
    </row>
    <row r="164" spans="1:24" ht="15.75" thickBot="1">
      <c r="A164" s="23"/>
      <c r="B164" s="23"/>
      <c r="C164" s="23"/>
      <c r="D164" s="23"/>
      <c r="E164" s="23"/>
      <c r="F164" s="23"/>
      <c r="G164" s="199"/>
      <c r="H164" s="200">
        <v>2</v>
      </c>
      <c r="I164" s="200">
        <v>14.829000000000001</v>
      </c>
      <c r="J164" s="200">
        <v>0</v>
      </c>
      <c r="K164" s="201">
        <v>0</v>
      </c>
      <c r="L164" s="23"/>
      <c r="M164" s="23"/>
      <c r="N164" s="199"/>
      <c r="O164" s="200">
        <v>2</v>
      </c>
      <c r="P164" s="200">
        <v>2.972</v>
      </c>
      <c r="Q164" s="200">
        <v>0</v>
      </c>
      <c r="R164" s="201"/>
      <c r="S164" s="23"/>
      <c r="T164" s="199"/>
      <c r="U164" s="200">
        <v>2</v>
      </c>
      <c r="V164" s="200">
        <v>0</v>
      </c>
      <c r="W164" s="200">
        <v>7.7939999999999996</v>
      </c>
      <c r="X164" s="201"/>
    </row>
    <row r="165" spans="1:24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</sheetData>
  <mergeCells count="5">
    <mergeCell ref="A1:D1"/>
    <mergeCell ref="G1:K1"/>
    <mergeCell ref="N1:R1"/>
    <mergeCell ref="T1:X1"/>
    <mergeCell ref="A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zoomScale="55" zoomScaleNormal="55" workbookViewId="0">
      <pane xSplit="1" topLeftCell="B1" activePane="topRight" state="frozen"/>
      <selection pane="topRight" activeCell="R53" sqref="R53"/>
    </sheetView>
  </sheetViews>
  <sheetFormatPr defaultColWidth="13.85546875" defaultRowHeight="15"/>
  <cols>
    <col min="1" max="1" width="46.7109375" style="23" customWidth="1"/>
    <col min="2" max="2" width="13.85546875" style="216" customWidth="1"/>
    <col min="3" max="8" width="13.85546875" style="223" customWidth="1"/>
    <col min="9" max="11" width="13.85546875" style="216"/>
    <col min="12" max="39" width="13.85546875" style="223"/>
    <col min="40" max="42" width="13.85546875" style="216"/>
    <col min="43" max="70" width="13.85546875" style="233"/>
    <col min="71" max="73" width="13.85546875" style="216"/>
    <col min="74" max="75" width="13.85546875" style="233"/>
    <col min="76" max="78" width="13.85546875" style="216"/>
    <col min="79" max="80" width="13.85546875" style="233"/>
    <col min="81" max="83" width="13.85546875" style="216"/>
    <col min="84" max="84" width="13.85546875" style="233"/>
    <col min="85" max="87" width="13.85546875" style="216"/>
    <col min="88" max="110" width="13.85546875" style="233"/>
    <col min="111" max="113" width="13.85546875" style="216"/>
    <col min="114" max="115" width="13.85546875" style="233"/>
    <col min="116" max="118" width="13.85546875" style="216"/>
    <col min="119" max="120" width="13.85546875" style="233"/>
    <col min="121" max="123" width="13.85546875" style="216"/>
    <col min="124" max="124" width="13.85546875" style="233"/>
    <col min="125" max="127" width="13.85546875" style="216"/>
    <col min="128" max="144" width="13.85546875" style="233"/>
    <col min="145" max="145" width="13.85546875" style="223"/>
    <col min="146" max="16384" width="13.85546875" style="216"/>
  </cols>
  <sheetData>
    <row r="1" spans="1:16384" ht="15.75" thickBot="1"/>
    <row r="2" spans="1:16384" ht="15.75" thickBot="1">
      <c r="C2" s="403" t="s">
        <v>889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5"/>
      <c r="AH2" s="403" t="s">
        <v>937</v>
      </c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5"/>
      <c r="BM2" s="225"/>
      <c r="BN2" s="225"/>
      <c r="BO2" s="225"/>
      <c r="BP2" s="225"/>
      <c r="BQ2" s="225"/>
      <c r="BR2" s="225"/>
      <c r="BS2" s="404" t="s">
        <v>902</v>
      </c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5"/>
      <c r="DA2" s="403" t="s">
        <v>894</v>
      </c>
      <c r="DB2" s="404"/>
      <c r="DC2" s="404"/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/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/>
      <c r="EO2" s="404"/>
      <c r="EP2" s="404"/>
      <c r="EQ2" s="404"/>
      <c r="ER2" s="404"/>
      <c r="ES2" s="404"/>
      <c r="ET2" s="405"/>
    </row>
    <row r="3" spans="1:16384">
      <c r="B3" s="216" t="s">
        <v>876</v>
      </c>
      <c r="C3" s="33">
        <v>1</v>
      </c>
      <c r="D3" s="218">
        <v>2</v>
      </c>
      <c r="E3" s="218">
        <v>3</v>
      </c>
      <c r="F3" s="218">
        <v>4</v>
      </c>
      <c r="G3" s="218">
        <v>5</v>
      </c>
      <c r="H3" s="218">
        <v>6</v>
      </c>
      <c r="I3" s="218">
        <v>7</v>
      </c>
      <c r="J3" s="218">
        <v>8</v>
      </c>
      <c r="K3" s="217">
        <v>9</v>
      </c>
      <c r="L3" s="218">
        <v>10</v>
      </c>
      <c r="M3" s="217">
        <v>11</v>
      </c>
      <c r="N3" s="217">
        <v>15</v>
      </c>
      <c r="O3" s="217">
        <v>16</v>
      </c>
      <c r="P3" s="217">
        <v>20</v>
      </c>
      <c r="Q3" s="217">
        <v>24</v>
      </c>
      <c r="R3" s="217">
        <v>25</v>
      </c>
      <c r="S3" s="217">
        <v>26</v>
      </c>
      <c r="T3" s="217">
        <v>27</v>
      </c>
      <c r="U3" s="217">
        <v>28</v>
      </c>
      <c r="V3" s="217">
        <v>29</v>
      </c>
      <c r="W3" s="217">
        <v>30</v>
      </c>
      <c r="X3" s="217">
        <v>31</v>
      </c>
      <c r="Y3" s="217">
        <v>32</v>
      </c>
      <c r="Z3" s="217">
        <v>33</v>
      </c>
      <c r="AA3" s="217">
        <v>34</v>
      </c>
      <c r="AB3" s="217">
        <v>35</v>
      </c>
      <c r="AC3" s="217">
        <v>36</v>
      </c>
      <c r="AD3" s="217">
        <v>37</v>
      </c>
      <c r="AE3" s="217">
        <v>38</v>
      </c>
      <c r="AF3" s="217">
        <v>39</v>
      </c>
      <c r="AG3" s="224">
        <v>40</v>
      </c>
      <c r="AH3" s="171">
        <v>1</v>
      </c>
      <c r="AI3" s="226">
        <v>2</v>
      </c>
      <c r="AJ3" s="226">
        <v>3</v>
      </c>
      <c r="AK3" s="226">
        <v>4</v>
      </c>
      <c r="AL3" s="226">
        <v>5</v>
      </c>
      <c r="AM3" s="226">
        <v>6</v>
      </c>
      <c r="AN3" s="226">
        <v>7</v>
      </c>
      <c r="AO3" s="226">
        <v>8</v>
      </c>
      <c r="AP3" s="226">
        <v>9</v>
      </c>
      <c r="AQ3" s="226">
        <v>10</v>
      </c>
      <c r="AR3" s="226">
        <v>11</v>
      </c>
      <c r="AS3" s="226">
        <v>15</v>
      </c>
      <c r="AT3" s="226">
        <v>16</v>
      </c>
      <c r="AU3" s="226">
        <v>20</v>
      </c>
      <c r="AV3" s="226">
        <v>24</v>
      </c>
      <c r="AW3" s="226">
        <v>25</v>
      </c>
      <c r="AX3" s="226">
        <v>26</v>
      </c>
      <c r="AY3" s="226">
        <v>27</v>
      </c>
      <c r="AZ3" s="226">
        <v>28</v>
      </c>
      <c r="BA3" s="226">
        <v>29</v>
      </c>
      <c r="BB3" s="226">
        <v>30</v>
      </c>
      <c r="BC3" s="226">
        <v>31</v>
      </c>
      <c r="BD3" s="226">
        <v>32</v>
      </c>
      <c r="BE3" s="226">
        <v>33</v>
      </c>
      <c r="BF3" s="226">
        <v>34</v>
      </c>
      <c r="BG3" s="226">
        <v>35</v>
      </c>
      <c r="BH3" s="226">
        <v>36</v>
      </c>
      <c r="BI3" s="226">
        <v>37</v>
      </c>
      <c r="BJ3" s="226">
        <v>38</v>
      </c>
      <c r="BK3" s="226">
        <v>39</v>
      </c>
      <c r="BL3" s="234">
        <v>40</v>
      </c>
      <c r="BM3" s="226">
        <v>1</v>
      </c>
      <c r="BN3" s="226">
        <v>2</v>
      </c>
      <c r="BO3" s="226">
        <v>3</v>
      </c>
      <c r="BP3" s="226">
        <v>4</v>
      </c>
      <c r="BQ3" s="226">
        <v>5</v>
      </c>
      <c r="BR3" s="226">
        <v>6</v>
      </c>
      <c r="BS3" s="226">
        <v>7</v>
      </c>
      <c r="BT3" s="226">
        <v>8</v>
      </c>
      <c r="BU3" s="226">
        <v>9</v>
      </c>
      <c r="BV3" s="226">
        <v>10</v>
      </c>
      <c r="BW3" s="226">
        <v>11</v>
      </c>
      <c r="BX3" s="226">
        <v>12</v>
      </c>
      <c r="BY3" s="226">
        <v>13</v>
      </c>
      <c r="BZ3" s="226">
        <v>14</v>
      </c>
      <c r="CA3" s="226">
        <v>15</v>
      </c>
      <c r="CB3" s="226">
        <v>16</v>
      </c>
      <c r="CC3" s="226">
        <v>17</v>
      </c>
      <c r="CD3" s="226">
        <v>18</v>
      </c>
      <c r="CE3" s="226">
        <v>19</v>
      </c>
      <c r="CF3" s="226">
        <v>20</v>
      </c>
      <c r="CG3" s="226">
        <v>21</v>
      </c>
      <c r="CH3" s="226">
        <v>22</v>
      </c>
      <c r="CI3" s="226">
        <v>23</v>
      </c>
      <c r="CJ3" s="226">
        <v>24</v>
      </c>
      <c r="CK3" s="235">
        <v>25</v>
      </c>
      <c r="CL3" s="226">
        <v>26</v>
      </c>
      <c r="CM3" s="226">
        <v>27</v>
      </c>
      <c r="CN3" s="226">
        <v>28</v>
      </c>
      <c r="CO3" s="226">
        <v>29</v>
      </c>
      <c r="CP3" s="226">
        <v>30</v>
      </c>
      <c r="CQ3" s="226">
        <v>31</v>
      </c>
      <c r="CR3" s="226">
        <v>32</v>
      </c>
      <c r="CS3" s="226">
        <v>33</v>
      </c>
      <c r="CT3" s="226">
        <v>34</v>
      </c>
      <c r="CU3" s="226">
        <v>35</v>
      </c>
      <c r="CV3" s="226">
        <v>36</v>
      </c>
      <c r="CW3" s="226">
        <v>37</v>
      </c>
      <c r="CX3" s="226">
        <v>38</v>
      </c>
      <c r="CY3" s="226">
        <v>39</v>
      </c>
      <c r="CZ3" s="234">
        <v>40</v>
      </c>
      <c r="DA3" s="171">
        <v>1</v>
      </c>
      <c r="DB3" s="226">
        <v>2</v>
      </c>
      <c r="DC3" s="226">
        <v>3</v>
      </c>
      <c r="DD3" s="226">
        <v>4</v>
      </c>
      <c r="DE3" s="226">
        <v>5</v>
      </c>
      <c r="DF3" s="226">
        <v>6</v>
      </c>
      <c r="DG3" s="226">
        <v>7</v>
      </c>
      <c r="DH3" s="226">
        <v>8</v>
      </c>
      <c r="DI3" s="226">
        <v>9</v>
      </c>
      <c r="DJ3" s="226">
        <v>10</v>
      </c>
      <c r="DK3" s="226">
        <v>11</v>
      </c>
      <c r="DL3" s="226">
        <v>12</v>
      </c>
      <c r="DM3" s="226">
        <v>13</v>
      </c>
      <c r="DN3" s="226">
        <v>14</v>
      </c>
      <c r="DO3" s="226">
        <v>15</v>
      </c>
      <c r="DP3" s="226">
        <v>16</v>
      </c>
      <c r="DQ3" s="226">
        <v>17</v>
      </c>
      <c r="DR3" s="226">
        <v>18</v>
      </c>
      <c r="DS3" s="226">
        <v>19</v>
      </c>
      <c r="DT3" s="226">
        <v>20</v>
      </c>
      <c r="DU3" s="226">
        <v>21</v>
      </c>
      <c r="DV3" s="226">
        <v>22</v>
      </c>
      <c r="DW3" s="226">
        <v>23</v>
      </c>
      <c r="DX3" s="226">
        <v>24</v>
      </c>
      <c r="DY3" s="226">
        <v>25</v>
      </c>
      <c r="DZ3" s="226">
        <v>26</v>
      </c>
      <c r="EA3" s="226">
        <v>27</v>
      </c>
      <c r="EB3" s="226">
        <v>28</v>
      </c>
      <c r="EC3" s="226">
        <v>29</v>
      </c>
      <c r="ED3" s="226">
        <v>30</v>
      </c>
      <c r="EE3" s="226">
        <v>31</v>
      </c>
      <c r="EF3" s="226">
        <v>32</v>
      </c>
      <c r="EG3" s="226">
        <v>33</v>
      </c>
      <c r="EH3" s="226">
        <v>34</v>
      </c>
      <c r="EI3" s="226">
        <v>35</v>
      </c>
      <c r="EJ3" s="226">
        <v>36</v>
      </c>
      <c r="EK3" s="226">
        <v>37</v>
      </c>
      <c r="EL3" s="226">
        <v>38</v>
      </c>
      <c r="EM3" s="226">
        <v>39</v>
      </c>
      <c r="EN3" s="226">
        <v>40</v>
      </c>
      <c r="EO3" s="226">
        <v>41</v>
      </c>
      <c r="EP3" s="226">
        <v>42</v>
      </c>
      <c r="EQ3" s="226">
        <v>43</v>
      </c>
      <c r="ER3" s="226">
        <v>44</v>
      </c>
      <c r="ES3" s="226">
        <v>45</v>
      </c>
      <c r="ET3" s="234">
        <v>46</v>
      </c>
    </row>
    <row r="4" spans="1:16384">
      <c r="A4" s="23" t="s">
        <v>877</v>
      </c>
      <c r="B4" s="216">
        <v>132.714</v>
      </c>
      <c r="C4" s="33">
        <f>'Exterior Girders'!CV75+'Exterior Girders'!DD75</f>
        <v>1.6329750000000001</v>
      </c>
      <c r="D4" s="218">
        <f>'Exterior Girders'!CV75+'Exterior Girders'!CW75+'Interior Girders'!JU20</f>
        <v>144.00345000000002</v>
      </c>
      <c r="E4" s="218">
        <f>'Exterior Girders'!CW75+'Exterior Girders'!CX75+'Interior Girders'!JV20</f>
        <v>144.00345000000002</v>
      </c>
      <c r="F4" s="218">
        <f>'Exterior Girders'!CX75+'Exterior Girders'!CY75+'Interior Girders'!JW20</f>
        <v>144.00345000000002</v>
      </c>
      <c r="G4" s="228">
        <f>'Exterior Girders'!CY75+'Exterior Girders'!CW26</f>
        <v>75.199849999999998</v>
      </c>
      <c r="H4" s="228">
        <f>'Exterior Girders'!DD75+'Exterior Girders'!DE75+'Interior Girders'!DH51</f>
        <v>6.5709375000000003</v>
      </c>
      <c r="I4" s="218">
        <f>'Interior Girders'!DH51+'Interior Girders'!DI51+'Interior Girders'!JU20</f>
        <v>153.87937500000001</v>
      </c>
      <c r="J4" s="398">
        <f>'Interior Girders'!JV20+'Interior Girders'!DI51+'Interior Girders'!DJ51</f>
        <v>153.87937500000004</v>
      </c>
      <c r="K4" s="398">
        <f>'Interior Girders'!JW20+'Interior Girders'!DJ51+'Interior Girders'!DK51</f>
        <v>153.87937500000004</v>
      </c>
      <c r="L4" s="398">
        <f>'Exterior Girders'!CW26+'Exterior Girders'!DN75+'Interior Girders'!DK51</f>
        <v>80.137812499999995</v>
      </c>
      <c r="M4" s="398">
        <f>'Exterior Girders'!DE75+'Exterior Girders'!DF75+281</f>
        <v>281</v>
      </c>
      <c r="N4" s="398">
        <f>'Exterior Girders'!DN75+'Exterior Girders'!DO75+281</f>
        <v>281</v>
      </c>
      <c r="O4" s="398">
        <f>'Exterior Girders'!DF75+'Exterior Girders'!DG75+281</f>
        <v>281</v>
      </c>
      <c r="P4" s="398">
        <f>'Exterior Girders'!DO75+'Exterior Girders'!DP75+281</f>
        <v>281</v>
      </c>
      <c r="Q4" s="398">
        <f>'Exterior Girders'!DG75+'Exterior Girders'!DH75+281</f>
        <v>281</v>
      </c>
      <c r="R4" s="398">
        <f>'Exterior Girders'!DP75+'Exterior Girders'!DQ75+281</f>
        <v>281</v>
      </c>
      <c r="S4" s="398">
        <f>'Exterior Girders'!DH75+'Exterior Girders'!DI75+281</f>
        <v>281</v>
      </c>
      <c r="T4" s="398">
        <f>'Exterior Girders'!DQ75+'Exterior Girders'!DR75+281</f>
        <v>281</v>
      </c>
      <c r="U4" s="398">
        <f>'Exterior Girders'!DI75+'Exterior Girders'!DJ75+281</f>
        <v>281</v>
      </c>
      <c r="V4" s="398">
        <f>'Exterior Girders'!DR75+'Exterior Girders'!DS75+281</f>
        <v>281</v>
      </c>
      <c r="W4" s="398">
        <f>'Exterior Girders'!DJ75+'Exterior Girders'!DK75+281</f>
        <v>281</v>
      </c>
      <c r="X4" s="398">
        <f>'Exterior Girders'!DS75+'Exterior Girders'!DT75+281</f>
        <v>281</v>
      </c>
      <c r="Y4" s="398">
        <f>'Exterior Girders'!DK75+'Exterior Girders'!DL75+281</f>
        <v>281</v>
      </c>
      <c r="Z4" s="398">
        <f>'Exterior Girders'!DT75+'Exterior Girders'!DU75+281</f>
        <v>281</v>
      </c>
      <c r="AA4" s="398">
        <f>'Exterior Girders'!DL75+'Exterior Girders'!DM75+281</f>
        <v>281</v>
      </c>
      <c r="AB4" s="398">
        <f>'Exterior Girders'!DU75+'Exterior Girders'!DV75+281</f>
        <v>281</v>
      </c>
      <c r="AC4" s="398">
        <f>'Exterior Girders'!DM75+'Exterior Girders'!CZ75</f>
        <v>142.44750000000002</v>
      </c>
      <c r="AD4" s="398">
        <f>'Exterior Girders'!CZ75+'Exterior Girders'!DA75</f>
        <v>284.89500000000004</v>
      </c>
      <c r="AE4" s="398">
        <f>'Exterior Girders'!DA75+'Exterior Girders'!DB75</f>
        <v>284.89500000000004</v>
      </c>
      <c r="AF4" s="398">
        <f>'Exterior Girders'!DB75+'Exterior Girders'!DC75</f>
        <v>284.89500000000004</v>
      </c>
      <c r="AG4" s="398">
        <f>'Exterior Girders'!DC75+'Exterior Girders'!DV75</f>
        <v>142.44750000000002</v>
      </c>
      <c r="AH4" s="398">
        <f>C4+'Exterior Girders'!BT26+'Exterior Girders'!CA75</f>
        <v>4.1788500000000006</v>
      </c>
      <c r="AI4" s="398">
        <f>D4+'Exterior Girders'!BT26+'Exterior Girders'!BT75+'Interior Girders'!IP20</f>
        <v>184.57181250000002</v>
      </c>
      <c r="AJ4" s="398">
        <f>E4+'Exterior Girders'!BT75+'Exterior Girders'!BU75+'Interior Girders'!IQ20</f>
        <v>219.48345000000006</v>
      </c>
      <c r="AK4" s="398">
        <f>F4+'Exterior Girders'!BU75+'Exterior Girders'!BV75+'Interior Girders'!IR20</f>
        <v>219.48345000000006</v>
      </c>
      <c r="AL4" s="398">
        <f>G4+'Exterior Girders'!BV75+'Exterior Girders'!BU26</f>
        <v>114.70734999999999</v>
      </c>
      <c r="AM4" s="398">
        <f>H4+'Exterior Girders'!CA75+'Exterior Girders'!CB75+'Interior Girders'!IS20</f>
        <v>16.054375</v>
      </c>
      <c r="AN4" s="398">
        <f>I4+'Interior Girders'!IP20+'Interior Girders'!IS20+'Interior Girders'!CS51</f>
        <v>206.88280000000003</v>
      </c>
      <c r="AO4" s="398">
        <f>J4+'Interior Girders'!IQ20+'Interior Girders'!CS51+'Interior Girders'!CT51</f>
        <v>240.354375</v>
      </c>
      <c r="AP4" s="398">
        <f>K4+'Interior Girders'!IR20+'Interior Girders'!CT51+'Interior Girders'!CU51</f>
        <v>240.354375</v>
      </c>
      <c r="AQ4" s="398">
        <f>L4+'Exterior Girders'!BU26+'Exterior Girders'!CE75+'Interior Girders'!CU51</f>
        <v>125.14281250000001</v>
      </c>
      <c r="AR4" s="398">
        <f>M4+'Exterior Girders'!CB75+'Interior Girders'!IF20</f>
        <v>306.53059999999999</v>
      </c>
      <c r="AS4" s="398">
        <f>N4+'Exterior Girders'!CE75+'Exterior Girders'!CF75</f>
        <v>281</v>
      </c>
      <c r="AT4" s="398">
        <f>O4+'Interior Girders'!CW51+'Interior Girders'!IF20+'Interior Girders'!IK20</f>
        <v>357.90225999999996</v>
      </c>
      <c r="AU4" s="398">
        <f>P4+'Exterior Girders'!CF75+'Exterior Girders'!CG75</f>
        <v>281</v>
      </c>
      <c r="AV4" s="398">
        <f>Q4+'Interior Girders'!CY51+'Interior Girders'!IK20+'Interior Girders'!IL20</f>
        <v>358.17225999999994</v>
      </c>
      <c r="AW4" s="398">
        <f>R4+'Exterior Girders'!CG75+'Exterior Girders'!CH75</f>
        <v>281</v>
      </c>
      <c r="AX4" s="398">
        <f>S4+'Interior Girders'!DA51+'Interior Girders'!IL20+'Interior Girders'!IM20</f>
        <v>358.17225999999994</v>
      </c>
      <c r="AY4" s="398">
        <f>T4+'Exterior Girders'!CH75+'Exterior Girders'!CI75</f>
        <v>281</v>
      </c>
      <c r="AZ4" s="398">
        <f>U4+'Interior Girders'!DC51+'Interior Girders'!IM20+'Interior Girders'!IN20</f>
        <v>358.17225999999994</v>
      </c>
      <c r="BA4" s="398">
        <f>V4+'Exterior Girders'!CI75+'Exterior Girders'!CJ75</f>
        <v>281</v>
      </c>
      <c r="BB4" s="398">
        <f>W4+'Interior Girders'!DE51+'Interior Girders'!IN20+'Interior Girders'!IO20</f>
        <v>358.17225999999994</v>
      </c>
      <c r="BC4" s="398">
        <f>X4+'Exterior Girders'!CJ75+'Exterior Girders'!CK75</f>
        <v>281</v>
      </c>
      <c r="BD4" s="398">
        <f>Y4+'Exterior Girders'!CC75+'Interior Girders'!IO20</f>
        <v>306.80059999999997</v>
      </c>
      <c r="BE4" s="228">
        <f>Z4+'Exterior Girders'!CK75+'Exterior Girders'!CL75</f>
        <v>281</v>
      </c>
      <c r="BF4" s="228">
        <f>AA4+'Exterior Girders'!CC75+'Exterior Girders'!CD75</f>
        <v>281</v>
      </c>
      <c r="BG4" s="228">
        <f>AB4+'Exterior Girders'!CL75+'Exterior Girders'!CM75</f>
        <v>281</v>
      </c>
      <c r="BH4" s="228">
        <f>AC4+'Exterior Girders'!CD75+'Exterior Girders'!BW75</f>
        <v>142.44750000000002</v>
      </c>
      <c r="BI4" s="228">
        <f>AD4+'Exterior Girders'!BW75+'Exterior Girders'!BX75</f>
        <v>284.89500000000004</v>
      </c>
      <c r="BJ4" s="228">
        <f>AE4+'Exterior Girders'!BX75+'Exterior Girders'!BY75</f>
        <v>284.89500000000004</v>
      </c>
      <c r="BK4" s="228">
        <f>AF4+'Exterior Girders'!BY75+'Exterior Girders'!BZ75</f>
        <v>284.89500000000004</v>
      </c>
      <c r="BL4" s="229">
        <f>AG4+'Exterior Girders'!BZ75+'Exterior Girders'!CM75</f>
        <v>142.44750000000002</v>
      </c>
      <c r="BM4" s="228">
        <f>AH4+'Exterior Girders'!AO26+'Exterior Girders'!AV75</f>
        <v>8.0497250000000005</v>
      </c>
      <c r="BN4" s="228">
        <f>AI4+'Exterior Girders'!AO26+'Exterior Girders'!AO75+'Interior Girders'!EA20+'Exterior Girders'!BL75+'Exterior Girders'!BM75+'Interior Girders'!FZ20</f>
        <v>334.38912500000004</v>
      </c>
      <c r="BO4" s="228">
        <f>AJ4+'Interior Girders'!EB20+'Exterior Girders'!AO75+'Exterior Girders'!AP75</f>
        <v>294.97845000000007</v>
      </c>
      <c r="BP4" s="228">
        <f>AK4+'Exterior Girders'!AP75+'Exterior Girders'!AQ75+'Interior Girders'!EC20</f>
        <v>294.97845000000007</v>
      </c>
      <c r="BQ4" s="228">
        <f>AL4+'Exterior Girders'!AQ75+'Exterior Girders'!AQ26</f>
        <v>154.50885</v>
      </c>
      <c r="BR4" s="228">
        <f>AM4+'Exterior Girders'!AV75+'Exterior Girders'!AP26+'Interior Girders'!ED20</f>
        <v>63.571812500000007</v>
      </c>
      <c r="BS4" s="228">
        <f>AN4+'Interior Girders'!DZ20+'Interior Girders'!ED20+'Interior Girders'!BM51+'Interior Girders'!EE20</f>
        <v>341.2178275</v>
      </c>
      <c r="BT4" s="228">
        <f>AO4+'Interior Girders'!EB20+'Interior Girders'!BM51+'Interior Girders'!BN51+'Interior Girders'!EF20</f>
        <v>412.82437500000003</v>
      </c>
      <c r="BU4" s="228">
        <f>AP4+'Interior Girders'!EC20+'Interior Girders'!BN51+'Interior Girders'!BO51+'Interior Girders'!EG20</f>
        <v>405.81437500000004</v>
      </c>
      <c r="BV4" s="398">
        <f>AQ4+'Exterior Girders'!AQ26+'Exterior Girders'!AR26+'Interior Girders'!BO51</f>
        <v>208.47581250000002</v>
      </c>
      <c r="BW4" s="228">
        <f>AR4+'Exterior Girders'!AP26+'Interior Girders'!BP51</f>
        <v>358.83959999999996</v>
      </c>
      <c r="BX4" s="228">
        <f>'Interior Girders'!EE20+'Interior Girders'!BP51+'Interior Girders'!BQ51+'Interior Girders'!EH20</f>
        <v>172.47000000000003</v>
      </c>
      <c r="BY4" s="228">
        <f>'Interior Girders'!EF20+'Interior Girders'!BQ51+'Interior Girders'!BR51+'Interior Girders'!EI20</f>
        <v>172.47000000000003</v>
      </c>
      <c r="BZ4" s="228">
        <f>'Interior Girders'!EG20+'Interior Girders'!BR51+'Interior Girders'!BS51+'Interior Girders'!EJ20</f>
        <v>172.47000000000003</v>
      </c>
      <c r="CA4" s="228">
        <f>AS4+'Exterior Girders'!AR26+'Exterior Girders'!AS26+Columns!BS51</f>
        <v>357.06799999999998</v>
      </c>
      <c r="CB4" s="254">
        <f>AT4+'Interior Girders'!DU20+'Interior Girders'!EK20+'Interior Girders'!DP20</f>
        <v>463.16144374999999</v>
      </c>
      <c r="CC4" s="228">
        <f>'Interior Girders'!EH20+'Interior Girders'!EK20+'Interior Girders'!EL20+'Interior Girders'!BU51</f>
        <v>119.42400000000001</v>
      </c>
      <c r="CD4" s="228">
        <f>'Interior Girders'!EI20+'Interior Girders'!EL20+'Interior Girders'!EM20+'Interior Girders'!BU51</f>
        <v>119.42400000000001</v>
      </c>
      <c r="CE4" s="228">
        <f>'Interior Girders'!EJ20+'Interior Girders'!EM20+'Interior Girders'!EN20+'Interior Girders'!BB51</f>
        <v>119.42400000000001</v>
      </c>
      <c r="CF4" s="228">
        <f>AU4+'Exterior Girders'!AS26+'Exterior Girders'!AY75+'Interior Girders'!EN20</f>
        <v>339.86009999999999</v>
      </c>
      <c r="CG4" s="12">
        <f>'Interior Girders'!BT51+'Interior Girders'!EO20+'Interior Girders'!EP20</f>
        <v>81.631</v>
      </c>
      <c r="CH4" s="228">
        <f>'Interior Girders'!BU51+'Interior Girders'!EP20+'Interior Girders'!EQ20</f>
        <v>85.010199999999998</v>
      </c>
      <c r="CI4" s="228">
        <f>'Interior Girders'!BV51+'Interior Girders'!EQ20+'Interior Girders'!ER20</f>
        <v>85.010199999999998</v>
      </c>
      <c r="CJ4" s="254">
        <f>AV4+'Interior Girders'!DV20+'Interior Girders'!DW20+'Interior Girders'!BX51+281</f>
        <v>735.85877000000005</v>
      </c>
      <c r="CK4" s="254">
        <f>AW4+'Exterior Girders'!AZ75+'Exterior Girders'!BA75+281</f>
        <v>562</v>
      </c>
      <c r="CL4" s="254">
        <f>AX4+'Interior Girders'!BY51+'Interior Girders'!DW20+'Interior Girders'!DX20+281</f>
        <v>774.77035999999998</v>
      </c>
      <c r="CM4" s="254">
        <f>AY4+'Exterior Girders'!BA75+'Exterior Girders'!BB75+281</f>
        <v>562</v>
      </c>
      <c r="CN4" s="254">
        <f>AZ4+'Interior Girders'!DX20+'Interior Girders'!DY20+'Interior Girders'!BZ51+281</f>
        <v>774.77035999999998</v>
      </c>
      <c r="CO4" s="254">
        <f>BA4+'Exterior Girders'!BB75+'Exterior Girders'!BC75+281</f>
        <v>562</v>
      </c>
      <c r="CP4" s="254">
        <f>BB4+'Interior Girders'!CA51+'Interior Girders'!DY20+'Interior Girders'!DZ20+281</f>
        <v>748.63429999999994</v>
      </c>
      <c r="CQ4" s="254">
        <f>BC4+'Exterior Girders'!BC75+'Exterior Girders'!BD75+281</f>
        <v>562</v>
      </c>
      <c r="CR4" s="254">
        <f>BD4+'Exterior Girders'!AW75+'Interior Girders'!DZ21+281</f>
        <v>707.80060000000003</v>
      </c>
      <c r="CS4" s="254">
        <f>BE4+'Exterior Girders'!BD75+'Exterior Girders'!BE75+281</f>
        <v>562</v>
      </c>
      <c r="CT4" s="254">
        <f>BF4+'Exterior Girders'!AW75+'Exterior Girders'!AX75+281</f>
        <v>562</v>
      </c>
      <c r="CU4" s="254">
        <f>BG4+'Exterior Girders'!BE75+'Exterior Girders'!BF75+281</f>
        <v>562</v>
      </c>
      <c r="CV4" s="228">
        <f>BH4+'Exterior Girders'!AX75+'Exterior Girders'!AR75</f>
        <v>165.14750000000001</v>
      </c>
      <c r="CW4" s="228">
        <f>BI4+'Exterior Girders'!AR75+'Exterior Girders'!AS75</f>
        <v>330.29500000000002</v>
      </c>
      <c r="CX4" s="228">
        <f>BJ4+'Exterior Girders'!AS75+'Exterior Girders'!AT75</f>
        <v>330.29500000000002</v>
      </c>
      <c r="CY4" s="228">
        <f>BK4+'Exterior Girders'!AT75+'Exterior Girders'!AU75</f>
        <v>330.29500000000002</v>
      </c>
      <c r="CZ4" s="229">
        <f>BL4+'Exterior Girders'!AU75+'Exterior Girders'!BF75</f>
        <v>165.14750000000001</v>
      </c>
      <c r="DA4" s="255">
        <f>BM4+2*('Exterior Girders'!R26)</f>
        <v>15.791475</v>
      </c>
      <c r="DB4" s="228">
        <f>BN4+2*('Exterior Girders'!R26+'Exterior Girders'!P75+'Interior Girders'!AL20)+'Interior Girders'!BJ20+'Exterior Girders'!AG75+'Exterior Girders'!AH75</f>
        <v>474.83279830000009</v>
      </c>
      <c r="DC4" s="228">
        <f>BO4+2*('Interior Girders'!AM20+'Exterior Girders'!P75+'Exterior Girders'!Q75)</f>
        <v>447.79245000000009</v>
      </c>
      <c r="DD4" s="228">
        <f>BP4+2*('Exterior Girders'!Q75+'Exterior Girders'!R75+'Interior Girders'!AN20)</f>
        <v>371.86545000000007</v>
      </c>
      <c r="DE4" s="228">
        <f>BQ4+2*('Exterior Girders'!R75+'Exterior Girders'!W75)</f>
        <v>154.50885</v>
      </c>
      <c r="DF4" s="12">
        <f>BR4+2*('Interior Girders'!AJ20+'Interior Girders'!AO20+'Interior Girders'!B20)</f>
        <v>227.05868750000002</v>
      </c>
      <c r="DG4" s="228">
        <f>BS4+2*('Interior Girders'!J20+'Interior Girders'!M20+'Interior Girders'!G51+'Interior Girders'!N20)</f>
        <v>605.16467750000004</v>
      </c>
      <c r="DH4" s="228">
        <f>BT4+2*('Interior Girders'!K20+'Interior Girders'!G51+'Interior Girders'!H51+'Interior Girders'!O20)</f>
        <v>757.76437500000009</v>
      </c>
      <c r="DI4" s="228">
        <f>BU4+2*('Interior Girders'!L20+'Interior Girders'!H51+'Interior Girders'!I51+'Interior Girders'!P20)</f>
        <v>750.7543750000001</v>
      </c>
      <c r="DJ4" s="228">
        <f>BV4+2*('Exterior Girders'!W75+'Exterior Girders'!P25+'Interior Girders'!AU51)</f>
        <v>223.00581250000002</v>
      </c>
      <c r="DK4" s="228">
        <f>BW4+2*('Interior Girders'!AJ20+'Interior Girders'!AK20+'Interior Girders'!AV51)</f>
        <v>531.90959999999995</v>
      </c>
      <c r="DL4" s="228">
        <f>BX4+2*('Interior Girders'!N20+'Interior Girders'!J51+'Interior Girders'!K51+'Interior Girders'!Q20)</f>
        <v>517.41000000000008</v>
      </c>
      <c r="DM4" s="228">
        <f>BY4+2*('Interior Girders'!O20+'Interior Girders'!K51+'Interior Girders'!L51+'Interior Girders'!R20)</f>
        <v>517.41000000000008</v>
      </c>
      <c r="DN4" s="228">
        <f>BZ4+2*('Interior Girders'!P20+'Interior Girders'!L51+'Interior Girders'!M51+'Interior Girders'!S20)</f>
        <v>517.41000000000008</v>
      </c>
      <c r="DO4" s="228">
        <f>CA4+2*('Exterior Girders'!P26+'Exterior Girders'!Q26+'Interior Girders'!AY51)</f>
        <v>536.57799999999997</v>
      </c>
      <c r="DP4" s="228">
        <f>CB4+2*('Interior Girders'!AK20+'Interior Girders'!AK51+'Interior Girders'!AV20)</f>
        <v>583.36064375000001</v>
      </c>
      <c r="DQ4" s="228">
        <f>CC4+2*('Interior Girders'!Q20+'Interior Girders'!T20+'Interior Girders'!U20+'Interior Girders'!N51)</f>
        <v>358.27200000000005</v>
      </c>
      <c r="DR4" s="228">
        <f>CD4+2*('Interior Girders'!R20+'Interior Girders'!U20+'Interior Girders'!V20+'Interior Girders'!P51)</f>
        <v>358.27200000000005</v>
      </c>
      <c r="DS4" s="228">
        <f>CE4+2*('Interior Girders'!S20+'Interior Girders'!V20+'Interior Girders'!W20+'Interior Girders'!Q51)</f>
        <v>358.27200000000005</v>
      </c>
      <c r="DT4" s="228">
        <f>CF4+2*('Exterior Girders'!Q26+'Exterior Girders'!X75+'Interior Girders'!AY20)</f>
        <v>457.87430000000001</v>
      </c>
      <c r="DU4" s="12">
        <f>CG4+2*('Interior Girders'!N51+'Interior Girders'!X20+'Interior Girders'!Y20)+'Interior Girders'!O51</f>
        <v>254.51339999999999</v>
      </c>
      <c r="DV4" s="228">
        <f>CH4+2*('Interior Girders'!P51+'Interior Girders'!Y20+'Interior Girders'!Z20)</f>
        <v>255.03059999999999</v>
      </c>
      <c r="DW4" s="228">
        <f>CI4+2*('Interior Girders'!Q51+'Interior Girders'!Z20+'Interior Girders'!AA20)</f>
        <v>210.601</v>
      </c>
      <c r="DX4" s="12">
        <f>CJ4+2*('Interior Girders'!D20+'Interior Girders'!AA20)+'Interior Girders'!F51</f>
        <v>843.21627000000012</v>
      </c>
      <c r="DY4" s="228">
        <f>CK4+2*('Exterior Girders'!Y75+'Exterior Girders'!Z75)</f>
        <v>562</v>
      </c>
      <c r="DZ4" s="12">
        <f>CL4+2*('Interior Girders'!D20+'Interior Girders'!E20)+'Interior Girders'!R51</f>
        <v>933.56535999999994</v>
      </c>
      <c r="EA4" s="228">
        <f>CM4+2*('Exterior Girders'!Z75+'Exterior Girders'!AA75)</f>
        <v>562</v>
      </c>
      <c r="EB4" s="12">
        <f>CN4+2*('Interior Girders'!E20+'Interior Girders'!F20)+'Interior Girders'!S51</f>
        <v>933.56535999999994</v>
      </c>
      <c r="EC4" s="228">
        <f>CO4+2*('Exterior Girders'!AA75+'Exterior Girders'!AB75)</f>
        <v>562</v>
      </c>
      <c r="ED4" s="12">
        <f>CP4+2*('Interior Girders'!F20+'Interior Girders'!G20)+'Interior Girders'!T51</f>
        <v>907.4292999999999</v>
      </c>
      <c r="EE4" s="228">
        <f>CQ4+2*('Exterior Girders'!AB75+'Exterior Girders'!AC75)</f>
        <v>562</v>
      </c>
      <c r="EF4" s="228">
        <f>CR4+2*('Interior Girders'!G20+'Interior Girders'!H20)+'Interior Girders'!U51</f>
        <v>866.59559999999999</v>
      </c>
      <c r="EG4" s="228">
        <f>CS4+2*('Exterior Girders'!AC75+'Exterior Girders'!AD75)</f>
        <v>562</v>
      </c>
      <c r="EH4" s="228">
        <f>CT4+2*('Interior Girders'!H20+'Interior Girders'!I20)+'Interior Girders'!V51</f>
        <v>720.79499999999996</v>
      </c>
      <c r="EI4" s="228">
        <f>CU4+2*('Exterior Girders'!AD75+'Exterior Girders'!AE75)</f>
        <v>562</v>
      </c>
      <c r="EJ4" s="228">
        <f>CV4+2*('Exterior Girders'!S75+'Interior Girders'!I20)</f>
        <v>237.40750000000003</v>
      </c>
      <c r="EK4" s="228">
        <f>CW4+2*('Exterior Girders'!S75+'Exterior Girders'!T75)+'Interior Girders'!AH20</f>
        <v>366.42500000000001</v>
      </c>
      <c r="EL4" s="228">
        <f>CX4+2*('Exterior Girders'!T75+'Exterior Girders'!U75)</f>
        <v>330.29500000000002</v>
      </c>
      <c r="EM4" s="228">
        <f>CY4+2*('Exterior Girders'!U75+'Exterior Girders'!V75)</f>
        <v>330.29500000000002</v>
      </c>
      <c r="EN4" s="228">
        <f>CZ4+2*('Exterior Girders'!V75+'Exterior Girders'!AE75)</f>
        <v>165.14750000000001</v>
      </c>
      <c r="EO4" s="228">
        <f>'Interior Girders'!O51+'Interior Girders'!AA20+'Interior Girders'!AC20</f>
        <v>54.635900000000007</v>
      </c>
      <c r="EP4" s="228">
        <f>'Interior Girders'!AC20+'Interior Girders'!R51+'Interior Girders'!AD20</f>
        <v>86.534999999999997</v>
      </c>
      <c r="EQ4" s="228">
        <f>'Interior Girders'!AD20+'Interior Girders'!S51+'Interior Girders'!AE20</f>
        <v>86.534999999999997</v>
      </c>
      <c r="ER4" s="228">
        <f>'Interior Girders'!AE20+'Interior Girders'!T50+'Interior Girders'!AF20</f>
        <v>73.402000000000015</v>
      </c>
      <c r="ES4" s="228">
        <f>'Interior Girders'!AF20+'Interior Girders'!U50+'Interior Girders'!AG20</f>
        <v>73.402000000000015</v>
      </c>
      <c r="ET4" s="229">
        <f>'Interior Girders'!AG20+'Interior Girders'!V50+'Interior Girders'!AH20</f>
        <v>73.402000000000015</v>
      </c>
    </row>
    <row r="5" spans="1:16384">
      <c r="A5" s="23" t="s">
        <v>878</v>
      </c>
      <c r="B5" s="216">
        <v>50</v>
      </c>
      <c r="C5" s="33">
        <v>50</v>
      </c>
      <c r="D5" s="218">
        <v>50</v>
      </c>
      <c r="E5" s="218">
        <v>50</v>
      </c>
      <c r="F5" s="218">
        <v>50</v>
      </c>
      <c r="G5" s="218">
        <v>50</v>
      </c>
      <c r="H5" s="218">
        <v>50</v>
      </c>
      <c r="I5" s="218">
        <v>50</v>
      </c>
      <c r="J5" s="218">
        <v>50</v>
      </c>
      <c r="K5" s="218">
        <v>50</v>
      </c>
      <c r="L5" s="218">
        <v>50</v>
      </c>
      <c r="M5" s="218">
        <v>50</v>
      </c>
      <c r="N5" s="218">
        <v>50</v>
      </c>
      <c r="O5" s="218">
        <v>50</v>
      </c>
      <c r="P5" s="218">
        <v>50</v>
      </c>
      <c r="Q5" s="218">
        <v>50</v>
      </c>
      <c r="R5" s="218">
        <v>50</v>
      </c>
      <c r="S5" s="218">
        <v>50</v>
      </c>
      <c r="T5" s="218">
        <v>50</v>
      </c>
      <c r="U5" s="218">
        <v>50</v>
      </c>
      <c r="V5" s="218">
        <v>50</v>
      </c>
      <c r="W5" s="218">
        <v>50</v>
      </c>
      <c r="X5" s="218">
        <v>50</v>
      </c>
      <c r="Y5" s="218">
        <v>50</v>
      </c>
      <c r="Z5" s="218">
        <v>50</v>
      </c>
      <c r="AA5" s="218">
        <v>50</v>
      </c>
      <c r="AB5" s="218">
        <v>50</v>
      </c>
      <c r="AC5" s="218">
        <v>50</v>
      </c>
      <c r="AD5" s="218">
        <v>50</v>
      </c>
      <c r="AE5" s="218">
        <v>50</v>
      </c>
      <c r="AF5" s="218">
        <v>50</v>
      </c>
      <c r="AG5" s="219">
        <v>50</v>
      </c>
      <c r="AH5" s="33">
        <v>50</v>
      </c>
      <c r="AI5" s="228">
        <v>50</v>
      </c>
      <c r="AJ5" s="228">
        <v>50</v>
      </c>
      <c r="AK5" s="228">
        <v>50</v>
      </c>
      <c r="AL5" s="228">
        <v>50</v>
      </c>
      <c r="AM5" s="228">
        <v>50</v>
      </c>
      <c r="AN5" s="228">
        <v>50</v>
      </c>
      <c r="AO5" s="228">
        <v>50</v>
      </c>
      <c r="AP5" s="228">
        <v>50</v>
      </c>
      <c r="AQ5" s="228">
        <v>50</v>
      </c>
      <c r="AR5" s="228">
        <v>50</v>
      </c>
      <c r="AS5" s="228">
        <v>50</v>
      </c>
      <c r="AT5" s="228">
        <v>50</v>
      </c>
      <c r="AU5" s="228">
        <v>50</v>
      </c>
      <c r="AV5" s="228">
        <v>50</v>
      </c>
      <c r="AW5" s="228">
        <v>50</v>
      </c>
      <c r="AX5" s="228">
        <v>50</v>
      </c>
      <c r="AY5" s="228">
        <v>50</v>
      </c>
      <c r="AZ5" s="228">
        <v>50</v>
      </c>
      <c r="BA5" s="228">
        <v>50</v>
      </c>
      <c r="BB5" s="228">
        <v>50</v>
      </c>
      <c r="BC5" s="228">
        <v>50</v>
      </c>
      <c r="BD5" s="228">
        <v>50</v>
      </c>
      <c r="BE5" s="228">
        <v>50</v>
      </c>
      <c r="BF5" s="228">
        <v>50</v>
      </c>
      <c r="BG5" s="228">
        <v>50</v>
      </c>
      <c r="BH5" s="228">
        <v>50</v>
      </c>
      <c r="BI5" s="228">
        <v>50</v>
      </c>
      <c r="BJ5" s="228">
        <v>50</v>
      </c>
      <c r="BK5" s="228">
        <v>50</v>
      </c>
      <c r="BL5" s="229">
        <v>50</v>
      </c>
      <c r="BM5" s="228">
        <v>50</v>
      </c>
      <c r="BN5" s="228">
        <v>50</v>
      </c>
      <c r="BO5" s="228">
        <v>50</v>
      </c>
      <c r="BP5" s="228">
        <v>50</v>
      </c>
      <c r="BQ5" s="228">
        <v>50</v>
      </c>
      <c r="BR5" s="228">
        <v>50</v>
      </c>
      <c r="BS5" s="228">
        <v>50</v>
      </c>
      <c r="BT5" s="228">
        <v>50</v>
      </c>
      <c r="BU5" s="228">
        <v>50</v>
      </c>
      <c r="BV5" s="228">
        <v>50</v>
      </c>
      <c r="BW5" s="228">
        <v>50</v>
      </c>
      <c r="BX5" s="228">
        <v>50</v>
      </c>
      <c r="BY5" s="228">
        <v>50</v>
      </c>
      <c r="BZ5" s="228">
        <v>50</v>
      </c>
      <c r="CA5" s="228">
        <v>50</v>
      </c>
      <c r="CB5" s="228">
        <v>50</v>
      </c>
      <c r="CC5" s="228">
        <v>50</v>
      </c>
      <c r="CD5" s="228">
        <v>50</v>
      </c>
      <c r="CE5" s="228">
        <v>50</v>
      </c>
      <c r="CF5" s="228">
        <v>50</v>
      </c>
      <c r="CG5" s="228">
        <v>50</v>
      </c>
      <c r="CH5" s="228">
        <v>50</v>
      </c>
      <c r="CI5" s="228">
        <v>50</v>
      </c>
      <c r="CJ5" s="228">
        <v>50</v>
      </c>
      <c r="CK5" s="228">
        <v>50</v>
      </c>
      <c r="CL5" s="228">
        <v>50</v>
      </c>
      <c r="CM5" s="228">
        <v>50</v>
      </c>
      <c r="CN5" s="228">
        <v>50</v>
      </c>
      <c r="CO5" s="228">
        <v>50</v>
      </c>
      <c r="CP5" s="228">
        <v>50</v>
      </c>
      <c r="CQ5" s="228">
        <v>50</v>
      </c>
      <c r="CR5" s="228">
        <v>50</v>
      </c>
      <c r="CS5" s="228">
        <v>50</v>
      </c>
      <c r="CT5" s="228">
        <v>50</v>
      </c>
      <c r="CU5" s="228">
        <v>50</v>
      </c>
      <c r="CV5" s="228">
        <v>50</v>
      </c>
      <c r="CW5" s="228">
        <v>50</v>
      </c>
      <c r="CX5" s="228">
        <v>50</v>
      </c>
      <c r="CY5" s="228">
        <v>50</v>
      </c>
      <c r="CZ5" s="229">
        <v>50</v>
      </c>
      <c r="DA5" s="33">
        <v>50</v>
      </c>
      <c r="DB5" s="228">
        <v>50</v>
      </c>
      <c r="DC5" s="228">
        <v>50</v>
      </c>
      <c r="DD5" s="228">
        <v>50</v>
      </c>
      <c r="DE5" s="228">
        <v>50</v>
      </c>
      <c r="DF5" s="228">
        <v>50</v>
      </c>
      <c r="DG5" s="228">
        <v>50</v>
      </c>
      <c r="DH5" s="228">
        <v>50</v>
      </c>
      <c r="DI5" s="228">
        <v>50</v>
      </c>
      <c r="DJ5" s="228">
        <v>50</v>
      </c>
      <c r="DK5" s="228">
        <v>50</v>
      </c>
      <c r="DL5" s="228">
        <v>50</v>
      </c>
      <c r="DM5" s="228">
        <v>50</v>
      </c>
      <c r="DN5" s="228">
        <v>50</v>
      </c>
      <c r="DO5" s="228">
        <v>50</v>
      </c>
      <c r="DP5" s="228">
        <v>50</v>
      </c>
      <c r="DQ5" s="228">
        <v>50</v>
      </c>
      <c r="DR5" s="228">
        <v>50</v>
      </c>
      <c r="DS5" s="228">
        <v>50</v>
      </c>
      <c r="DT5" s="228">
        <v>50</v>
      </c>
      <c r="DU5" s="228">
        <v>50</v>
      </c>
      <c r="DV5" s="228">
        <v>50</v>
      </c>
      <c r="DW5" s="228">
        <v>50</v>
      </c>
      <c r="DX5" s="228">
        <v>50</v>
      </c>
      <c r="DY5" s="228">
        <v>50</v>
      </c>
      <c r="DZ5" s="228">
        <v>50</v>
      </c>
      <c r="EA5" s="228">
        <v>50</v>
      </c>
      <c r="EB5" s="228">
        <v>50</v>
      </c>
      <c r="EC5" s="228">
        <v>50</v>
      </c>
      <c r="ED5" s="228">
        <v>50</v>
      </c>
      <c r="EE5" s="228">
        <v>50</v>
      </c>
      <c r="EF5" s="228">
        <v>50</v>
      </c>
      <c r="EG5" s="228">
        <v>50</v>
      </c>
      <c r="EH5" s="228">
        <v>50</v>
      </c>
      <c r="EI5" s="228">
        <v>50</v>
      </c>
      <c r="EJ5" s="228">
        <v>50</v>
      </c>
      <c r="EK5" s="228">
        <v>50</v>
      </c>
      <c r="EL5" s="228">
        <v>50</v>
      </c>
      <c r="EM5" s="228">
        <v>50</v>
      </c>
      <c r="EN5" s="228">
        <v>50</v>
      </c>
      <c r="EO5" s="228">
        <v>50</v>
      </c>
      <c r="EP5" s="228">
        <v>50</v>
      </c>
      <c r="EQ5" s="228">
        <v>50</v>
      </c>
      <c r="ER5" s="228">
        <v>50</v>
      </c>
      <c r="ES5" s="228">
        <v>50</v>
      </c>
      <c r="ET5" s="229">
        <v>50</v>
      </c>
    </row>
    <row r="6" spans="1:16384">
      <c r="A6" s="4" t="s">
        <v>888</v>
      </c>
      <c r="B6" s="216">
        <v>37.5</v>
      </c>
      <c r="C6" s="33">
        <v>37.5</v>
      </c>
      <c r="D6" s="218">
        <v>37.5</v>
      </c>
      <c r="E6" s="218">
        <v>37.5</v>
      </c>
      <c r="F6" s="218">
        <v>37.5</v>
      </c>
      <c r="G6" s="218">
        <v>37.5</v>
      </c>
      <c r="H6" s="218">
        <v>37.5</v>
      </c>
      <c r="I6" s="218">
        <v>37.5</v>
      </c>
      <c r="J6" s="218">
        <v>37.5</v>
      </c>
      <c r="K6" s="218">
        <v>37.5</v>
      </c>
      <c r="L6" s="218">
        <v>37.5</v>
      </c>
      <c r="M6" s="218">
        <v>37.5</v>
      </c>
      <c r="N6" s="218">
        <v>37.5</v>
      </c>
      <c r="O6" s="218">
        <v>37.5</v>
      </c>
      <c r="P6" s="218">
        <v>37.5</v>
      </c>
      <c r="Q6" s="218">
        <v>37.5</v>
      </c>
      <c r="R6" s="218">
        <v>37.5</v>
      </c>
      <c r="S6" s="218">
        <v>37.5</v>
      </c>
      <c r="T6" s="218">
        <v>37.5</v>
      </c>
      <c r="U6" s="218">
        <v>37.5</v>
      </c>
      <c r="V6" s="218">
        <v>37.5</v>
      </c>
      <c r="W6" s="218">
        <v>37.5</v>
      </c>
      <c r="X6" s="218">
        <v>37.5</v>
      </c>
      <c r="Y6" s="218">
        <v>37.5</v>
      </c>
      <c r="Z6" s="218">
        <v>37.5</v>
      </c>
      <c r="AA6" s="218">
        <v>37.5</v>
      </c>
      <c r="AB6" s="218">
        <v>37.5</v>
      </c>
      <c r="AC6" s="218">
        <v>37.5</v>
      </c>
      <c r="AD6" s="218">
        <v>37.5</v>
      </c>
      <c r="AE6" s="218">
        <v>37.5</v>
      </c>
      <c r="AF6" s="218">
        <v>37.5</v>
      </c>
      <c r="AG6" s="219">
        <v>37.5</v>
      </c>
      <c r="AH6" s="33">
        <v>37.5</v>
      </c>
      <c r="AI6" s="228">
        <v>37.5</v>
      </c>
      <c r="AJ6" s="228">
        <v>37.5</v>
      </c>
      <c r="AK6" s="228">
        <v>37.5</v>
      </c>
      <c r="AL6" s="228">
        <v>37.5</v>
      </c>
      <c r="AM6" s="228">
        <v>37.5</v>
      </c>
      <c r="AN6" s="228">
        <v>37.5</v>
      </c>
      <c r="AO6" s="228">
        <v>37.5</v>
      </c>
      <c r="AP6" s="228">
        <v>37.5</v>
      </c>
      <c r="AQ6" s="228">
        <v>37.5</v>
      </c>
      <c r="AR6" s="228">
        <v>37.5</v>
      </c>
      <c r="AS6" s="228">
        <v>37.5</v>
      </c>
      <c r="AT6" s="228">
        <v>37.5</v>
      </c>
      <c r="AU6" s="228">
        <v>37.5</v>
      </c>
      <c r="AV6" s="228">
        <v>37.5</v>
      </c>
      <c r="AW6" s="228">
        <v>37.5</v>
      </c>
      <c r="AX6" s="228">
        <v>37.5</v>
      </c>
      <c r="AY6" s="228">
        <v>37.5</v>
      </c>
      <c r="AZ6" s="228">
        <v>37.5</v>
      </c>
      <c r="BA6" s="228">
        <v>37.5</v>
      </c>
      <c r="BB6" s="228">
        <v>37.5</v>
      </c>
      <c r="BC6" s="228">
        <v>37.5</v>
      </c>
      <c r="BD6" s="228">
        <v>37.5</v>
      </c>
      <c r="BE6" s="228">
        <v>37.5</v>
      </c>
      <c r="BF6" s="228">
        <v>37.5</v>
      </c>
      <c r="BG6" s="228">
        <v>37.5</v>
      </c>
      <c r="BH6" s="228">
        <v>37.5</v>
      </c>
      <c r="BI6" s="228">
        <v>37.5</v>
      </c>
      <c r="BJ6" s="228">
        <v>37.5</v>
      </c>
      <c r="BK6" s="228">
        <v>37.5</v>
      </c>
      <c r="BL6" s="229">
        <v>37.5</v>
      </c>
      <c r="BM6" s="228">
        <v>37.5</v>
      </c>
      <c r="BN6" s="228">
        <v>37.5</v>
      </c>
      <c r="BO6" s="228">
        <v>37.5</v>
      </c>
      <c r="BP6" s="228">
        <v>37.5</v>
      </c>
      <c r="BQ6" s="228">
        <v>37.5</v>
      </c>
      <c r="BR6" s="228">
        <v>37.5</v>
      </c>
      <c r="BS6" s="228">
        <v>37.5</v>
      </c>
      <c r="BT6" s="228">
        <v>37.5</v>
      </c>
      <c r="BU6" s="228">
        <v>37.5</v>
      </c>
      <c r="BV6" s="228">
        <v>37.5</v>
      </c>
      <c r="BW6" s="228">
        <v>37.5</v>
      </c>
      <c r="BX6" s="228">
        <v>37.5</v>
      </c>
      <c r="BY6" s="228">
        <v>37.5</v>
      </c>
      <c r="BZ6" s="228">
        <v>37.5</v>
      </c>
      <c r="CA6" s="228">
        <v>37.5</v>
      </c>
      <c r="CB6" s="228">
        <v>37.5</v>
      </c>
      <c r="CC6" s="228">
        <v>37.5</v>
      </c>
      <c r="CD6" s="228">
        <v>37.5</v>
      </c>
      <c r="CE6" s="228">
        <v>37.5</v>
      </c>
      <c r="CF6" s="228">
        <v>37.5</v>
      </c>
      <c r="CG6" s="228">
        <v>37.5</v>
      </c>
      <c r="CH6" s="228">
        <v>37.5</v>
      </c>
      <c r="CI6" s="228">
        <v>37.5</v>
      </c>
      <c r="CJ6" s="228">
        <v>37.5</v>
      </c>
      <c r="CK6" s="228">
        <v>37.5</v>
      </c>
      <c r="CL6" s="228">
        <v>37.5</v>
      </c>
      <c r="CM6" s="228">
        <v>37.5</v>
      </c>
      <c r="CN6" s="228">
        <v>37.5</v>
      </c>
      <c r="CO6" s="228">
        <v>37.5</v>
      </c>
      <c r="CP6" s="228">
        <v>37.5</v>
      </c>
      <c r="CQ6" s="228">
        <v>37.5</v>
      </c>
      <c r="CR6" s="228">
        <v>37.5</v>
      </c>
      <c r="CS6" s="228">
        <v>37.5</v>
      </c>
      <c r="CT6" s="228">
        <v>37.5</v>
      </c>
      <c r="CU6" s="228">
        <v>37.5</v>
      </c>
      <c r="CV6" s="228">
        <v>37.5</v>
      </c>
      <c r="CW6" s="228">
        <v>37.5</v>
      </c>
      <c r="CX6" s="228">
        <v>37.5</v>
      </c>
      <c r="CY6" s="228">
        <v>37.5</v>
      </c>
      <c r="CZ6" s="229">
        <v>37.5</v>
      </c>
      <c r="DA6" s="33">
        <v>37.5</v>
      </c>
      <c r="DB6" s="228">
        <v>37.5</v>
      </c>
      <c r="DC6" s="228">
        <v>37.5</v>
      </c>
      <c r="DD6" s="228">
        <v>37.5</v>
      </c>
      <c r="DE6" s="228">
        <v>37.5</v>
      </c>
      <c r="DF6" s="228">
        <v>37.5</v>
      </c>
      <c r="DG6" s="228">
        <v>37.5</v>
      </c>
      <c r="DH6" s="228">
        <v>37.5</v>
      </c>
      <c r="DI6" s="228">
        <v>37.5</v>
      </c>
      <c r="DJ6" s="228">
        <v>37.5</v>
      </c>
      <c r="DK6" s="228">
        <v>37.5</v>
      </c>
      <c r="DL6" s="228">
        <v>37.5</v>
      </c>
      <c r="DM6" s="228">
        <v>37.5</v>
      </c>
      <c r="DN6" s="228">
        <v>37.5</v>
      </c>
      <c r="DO6" s="228">
        <v>37.5</v>
      </c>
      <c r="DP6" s="228">
        <v>37.5</v>
      </c>
      <c r="DQ6" s="228">
        <v>37.5</v>
      </c>
      <c r="DR6" s="228">
        <v>37.5</v>
      </c>
      <c r="DS6" s="228">
        <v>37.5</v>
      </c>
      <c r="DT6" s="228">
        <v>37.5</v>
      </c>
      <c r="DU6" s="228">
        <v>37.5</v>
      </c>
      <c r="DV6" s="228">
        <v>37.5</v>
      </c>
      <c r="DW6" s="228">
        <v>37.5</v>
      </c>
      <c r="DX6" s="228">
        <v>37.5</v>
      </c>
      <c r="DY6" s="228">
        <v>37.5</v>
      </c>
      <c r="DZ6" s="228">
        <v>37.5</v>
      </c>
      <c r="EA6" s="228">
        <v>37.5</v>
      </c>
      <c r="EB6" s="228">
        <v>37.5</v>
      </c>
      <c r="EC6" s="228">
        <v>37.5</v>
      </c>
      <c r="ED6" s="228">
        <v>37.5</v>
      </c>
      <c r="EE6" s="228">
        <v>37.5</v>
      </c>
      <c r="EF6" s="228">
        <v>37.5</v>
      </c>
      <c r="EG6" s="228">
        <v>37.5</v>
      </c>
      <c r="EH6" s="228">
        <v>37.5</v>
      </c>
      <c r="EI6" s="228">
        <v>37.5</v>
      </c>
      <c r="EJ6" s="228">
        <v>37.5</v>
      </c>
      <c r="EK6" s="228">
        <v>37.5</v>
      </c>
      <c r="EL6" s="228">
        <v>37.5</v>
      </c>
      <c r="EM6" s="228">
        <v>37.5</v>
      </c>
      <c r="EN6" s="228">
        <v>37.5</v>
      </c>
      <c r="EO6" s="228">
        <v>37.5</v>
      </c>
      <c r="EP6" s="228">
        <v>37.5</v>
      </c>
      <c r="EQ6" s="228">
        <v>37.5</v>
      </c>
      <c r="ER6" s="228">
        <v>37.5</v>
      </c>
      <c r="ES6" s="228">
        <v>37.5</v>
      </c>
      <c r="ET6" s="229">
        <v>37.5</v>
      </c>
    </row>
    <row r="7" spans="1:16384">
      <c r="A7" s="23" t="s">
        <v>879</v>
      </c>
      <c r="B7" s="216">
        <f>B4/B6</f>
        <v>3.53904</v>
      </c>
      <c r="C7" s="33">
        <f t="shared" ref="C7:H7" si="0">C4/C6</f>
        <v>4.3546000000000001E-2</v>
      </c>
      <c r="D7" s="218">
        <f t="shared" si="0"/>
        <v>3.8400920000000003</v>
      </c>
      <c r="E7" s="218">
        <f t="shared" si="0"/>
        <v>3.8400920000000003</v>
      </c>
      <c r="F7" s="218">
        <f t="shared" si="0"/>
        <v>3.8400920000000003</v>
      </c>
      <c r="G7" s="237">
        <f t="shared" si="0"/>
        <v>2.0053293333333331</v>
      </c>
      <c r="H7" s="237">
        <f t="shared" si="0"/>
        <v>0.17522500000000002</v>
      </c>
      <c r="I7" s="218">
        <f t="shared" ref="I7:AV7" si="1">I4/I6</f>
        <v>4.1034500000000005</v>
      </c>
      <c r="J7" s="218">
        <f t="shared" si="1"/>
        <v>4.1034500000000014</v>
      </c>
      <c r="K7" s="218">
        <f t="shared" si="1"/>
        <v>4.1034500000000014</v>
      </c>
      <c r="L7" s="218">
        <f t="shared" ref="L7:AM7" si="2">L4/L6</f>
        <v>2.1370083333333332</v>
      </c>
      <c r="M7" s="218">
        <f t="shared" si="2"/>
        <v>7.4933333333333332</v>
      </c>
      <c r="N7" s="218">
        <f t="shared" si="2"/>
        <v>7.4933333333333332</v>
      </c>
      <c r="O7" s="218">
        <f t="shared" si="2"/>
        <v>7.4933333333333332</v>
      </c>
      <c r="P7" s="218">
        <f t="shared" si="2"/>
        <v>7.4933333333333332</v>
      </c>
      <c r="Q7" s="218">
        <f t="shared" si="2"/>
        <v>7.4933333333333332</v>
      </c>
      <c r="R7" s="218">
        <f t="shared" si="2"/>
        <v>7.4933333333333332</v>
      </c>
      <c r="S7" s="218">
        <f t="shared" si="2"/>
        <v>7.4933333333333332</v>
      </c>
      <c r="T7" s="218">
        <f t="shared" si="2"/>
        <v>7.4933333333333332</v>
      </c>
      <c r="U7" s="218">
        <f t="shared" si="2"/>
        <v>7.4933333333333332</v>
      </c>
      <c r="V7" s="218">
        <f t="shared" si="2"/>
        <v>7.4933333333333332</v>
      </c>
      <c r="W7" s="218">
        <f t="shared" si="2"/>
        <v>7.4933333333333332</v>
      </c>
      <c r="X7" s="218">
        <f t="shared" si="2"/>
        <v>7.4933333333333332</v>
      </c>
      <c r="Y7" s="218">
        <f t="shared" si="2"/>
        <v>7.4933333333333332</v>
      </c>
      <c r="Z7" s="218">
        <f t="shared" si="2"/>
        <v>7.4933333333333332</v>
      </c>
      <c r="AA7" s="218">
        <f t="shared" si="2"/>
        <v>7.4933333333333332</v>
      </c>
      <c r="AB7" s="218">
        <f t="shared" si="2"/>
        <v>7.4933333333333332</v>
      </c>
      <c r="AC7" s="218">
        <f t="shared" si="2"/>
        <v>3.7986000000000004</v>
      </c>
      <c r="AD7" s="218">
        <f t="shared" si="2"/>
        <v>7.5972000000000008</v>
      </c>
      <c r="AE7" s="218">
        <f t="shared" si="2"/>
        <v>7.5972000000000008</v>
      </c>
      <c r="AF7" s="218">
        <f t="shared" si="2"/>
        <v>7.5972000000000008</v>
      </c>
      <c r="AG7" s="219">
        <f t="shared" si="2"/>
        <v>3.7986000000000004</v>
      </c>
      <c r="AH7" s="33">
        <f t="shared" si="2"/>
        <v>0.11143600000000002</v>
      </c>
      <c r="AI7" s="228">
        <f t="shared" si="2"/>
        <v>4.9219150000000003</v>
      </c>
      <c r="AJ7" s="228">
        <f t="shared" si="2"/>
        <v>5.8528920000000015</v>
      </c>
      <c r="AK7" s="228">
        <f t="shared" si="2"/>
        <v>5.8528920000000015</v>
      </c>
      <c r="AL7" s="228">
        <f t="shared" si="2"/>
        <v>3.0588626666666663</v>
      </c>
      <c r="AM7" s="228">
        <f t="shared" si="2"/>
        <v>0.4281166666666667</v>
      </c>
      <c r="AN7" s="228">
        <f t="shared" si="1"/>
        <v>5.5168746666666673</v>
      </c>
      <c r="AO7" s="228">
        <f t="shared" si="1"/>
        <v>6.4094500000000005</v>
      </c>
      <c r="AP7" s="228">
        <f t="shared" si="1"/>
        <v>6.4094500000000005</v>
      </c>
      <c r="AQ7" s="228">
        <f t="shared" si="1"/>
        <v>3.3371416666666667</v>
      </c>
      <c r="AR7" s="228">
        <f t="shared" si="1"/>
        <v>8.1741493333333324</v>
      </c>
      <c r="AS7" s="228">
        <f t="shared" si="1"/>
        <v>7.4933333333333332</v>
      </c>
      <c r="AT7" s="228">
        <f t="shared" si="1"/>
        <v>9.5440602666666656</v>
      </c>
      <c r="AU7" s="228">
        <f t="shared" si="1"/>
        <v>7.4933333333333332</v>
      </c>
      <c r="AV7" s="228">
        <f t="shared" si="1"/>
        <v>9.5512602666666648</v>
      </c>
      <c r="AW7" s="228">
        <f t="shared" ref="AW7:BR7" si="3">AW4/AW6</f>
        <v>7.4933333333333332</v>
      </c>
      <c r="AX7" s="228">
        <f t="shared" si="3"/>
        <v>9.5512602666666648</v>
      </c>
      <c r="AY7" s="228">
        <f t="shared" si="3"/>
        <v>7.4933333333333332</v>
      </c>
      <c r="AZ7" s="228">
        <f t="shared" si="3"/>
        <v>9.5512602666666648</v>
      </c>
      <c r="BA7" s="228">
        <f t="shared" si="3"/>
        <v>7.4933333333333332</v>
      </c>
      <c r="BB7" s="228">
        <f t="shared" si="3"/>
        <v>9.5512602666666648</v>
      </c>
      <c r="BC7" s="228">
        <f t="shared" si="3"/>
        <v>7.4933333333333332</v>
      </c>
      <c r="BD7" s="228">
        <f t="shared" si="3"/>
        <v>8.1813493333333334</v>
      </c>
      <c r="BE7" s="228">
        <f t="shared" si="3"/>
        <v>7.4933333333333332</v>
      </c>
      <c r="BF7" s="228">
        <f t="shared" si="3"/>
        <v>7.4933333333333332</v>
      </c>
      <c r="BG7" s="228">
        <f t="shared" si="3"/>
        <v>7.4933333333333332</v>
      </c>
      <c r="BH7" s="228">
        <f t="shared" si="3"/>
        <v>3.7986000000000004</v>
      </c>
      <c r="BI7" s="228">
        <f t="shared" si="3"/>
        <v>7.5972000000000008</v>
      </c>
      <c r="BJ7" s="228">
        <f t="shared" si="3"/>
        <v>7.5972000000000008</v>
      </c>
      <c r="BK7" s="228">
        <f t="shared" si="3"/>
        <v>7.5972000000000008</v>
      </c>
      <c r="BL7" s="229">
        <f t="shared" si="3"/>
        <v>3.7986000000000004</v>
      </c>
      <c r="BM7" s="228">
        <f t="shared" si="3"/>
        <v>0.21465933333333334</v>
      </c>
      <c r="BN7" s="228">
        <f t="shared" si="3"/>
        <v>8.9170433333333339</v>
      </c>
      <c r="BO7" s="228">
        <f t="shared" si="3"/>
        <v>7.8660920000000019</v>
      </c>
      <c r="BP7" s="228">
        <f t="shared" si="3"/>
        <v>7.8660920000000019</v>
      </c>
      <c r="BQ7" s="228">
        <f t="shared" si="3"/>
        <v>4.1202360000000002</v>
      </c>
      <c r="BR7" s="228">
        <f t="shared" si="3"/>
        <v>1.6952483333333335</v>
      </c>
      <c r="BS7" s="228">
        <f t="shared" ref="BS7" si="4">BS4/BS6</f>
        <v>9.0991420666666674</v>
      </c>
      <c r="BT7" s="228">
        <f t="shared" ref="BT7" si="5">BT4/BT6</f>
        <v>11.008650000000001</v>
      </c>
      <c r="BU7" s="228">
        <f t="shared" ref="BU7:BW7" si="6">BU4/BU6</f>
        <v>10.821716666666667</v>
      </c>
      <c r="BV7" s="228">
        <f t="shared" si="6"/>
        <v>5.559355</v>
      </c>
      <c r="BW7" s="228">
        <f t="shared" si="6"/>
        <v>9.5690559999999998</v>
      </c>
      <c r="BX7" s="228">
        <f t="shared" ref="BX7" si="7">BX4/BX6</f>
        <v>4.5992000000000006</v>
      </c>
      <c r="BY7" s="228">
        <f t="shared" ref="BY7" si="8">BY4/BY6</f>
        <v>4.5992000000000006</v>
      </c>
      <c r="BZ7" s="228">
        <f t="shared" ref="BZ7:CB7" si="9">BZ4/BZ6</f>
        <v>4.5992000000000006</v>
      </c>
      <c r="CA7" s="228">
        <f t="shared" si="9"/>
        <v>9.5218133333333324</v>
      </c>
      <c r="CB7" s="228">
        <f t="shared" si="9"/>
        <v>12.350971833333332</v>
      </c>
      <c r="CC7" s="228">
        <f t="shared" ref="CC7" si="10">CC4/CC6</f>
        <v>3.1846400000000004</v>
      </c>
      <c r="CD7" s="228">
        <f t="shared" ref="CD7" si="11">CD4/CD6</f>
        <v>3.1846400000000004</v>
      </c>
      <c r="CE7" s="228">
        <f t="shared" ref="CE7:CF7" si="12">CE4/CE6</f>
        <v>3.1846400000000004</v>
      </c>
      <c r="CF7" s="228">
        <f t="shared" si="12"/>
        <v>9.0629360000000005</v>
      </c>
      <c r="CG7" s="228">
        <f t="shared" ref="CG7" si="13">CG4/CG6</f>
        <v>2.1768266666666665</v>
      </c>
      <c r="CH7" s="228">
        <f t="shared" ref="CH7" si="14">CH4/CH6</f>
        <v>2.2669386666666664</v>
      </c>
      <c r="CI7" s="228">
        <f t="shared" ref="CI7:DV7" si="15">CI4/CI6</f>
        <v>2.2669386666666664</v>
      </c>
      <c r="CJ7" s="228">
        <f t="shared" ref="CJ7:DF7" si="16">CJ4/CJ6</f>
        <v>19.622900533333336</v>
      </c>
      <c r="CK7" s="228">
        <f t="shared" si="16"/>
        <v>14.986666666666666</v>
      </c>
      <c r="CL7" s="228">
        <f t="shared" si="16"/>
        <v>20.660542933333332</v>
      </c>
      <c r="CM7" s="228">
        <f t="shared" si="16"/>
        <v>14.986666666666666</v>
      </c>
      <c r="CN7" s="228">
        <f t="shared" si="16"/>
        <v>20.660542933333332</v>
      </c>
      <c r="CO7" s="228">
        <f t="shared" si="16"/>
        <v>14.986666666666666</v>
      </c>
      <c r="CP7" s="228">
        <f t="shared" si="16"/>
        <v>19.96358133333333</v>
      </c>
      <c r="CQ7" s="228">
        <f t="shared" si="16"/>
        <v>14.986666666666666</v>
      </c>
      <c r="CR7" s="228">
        <f t="shared" si="16"/>
        <v>18.874682666666668</v>
      </c>
      <c r="CS7" s="228">
        <f t="shared" si="16"/>
        <v>14.986666666666666</v>
      </c>
      <c r="CT7" s="228">
        <f t="shared" si="16"/>
        <v>14.986666666666666</v>
      </c>
      <c r="CU7" s="228">
        <f t="shared" si="16"/>
        <v>14.986666666666666</v>
      </c>
      <c r="CV7" s="228">
        <f t="shared" si="16"/>
        <v>4.4039333333333337</v>
      </c>
      <c r="CW7" s="228">
        <f t="shared" si="16"/>
        <v>8.8078666666666674</v>
      </c>
      <c r="CX7" s="228">
        <f t="shared" si="16"/>
        <v>8.8078666666666674</v>
      </c>
      <c r="CY7" s="228">
        <f t="shared" si="16"/>
        <v>8.8078666666666674</v>
      </c>
      <c r="CZ7" s="229">
        <f t="shared" si="16"/>
        <v>4.4039333333333337</v>
      </c>
      <c r="DA7" s="33">
        <f t="shared" si="16"/>
        <v>0.42110599999999998</v>
      </c>
      <c r="DB7" s="228">
        <f t="shared" si="16"/>
        <v>12.66220795466667</v>
      </c>
      <c r="DC7" s="228">
        <f t="shared" si="16"/>
        <v>11.941132000000003</v>
      </c>
      <c r="DD7" s="228">
        <f t="shared" si="16"/>
        <v>9.9164120000000011</v>
      </c>
      <c r="DE7" s="228">
        <f t="shared" si="16"/>
        <v>4.1202360000000002</v>
      </c>
      <c r="DF7" s="228">
        <f t="shared" si="16"/>
        <v>6.0548983333333339</v>
      </c>
      <c r="DG7" s="228">
        <f t="shared" si="15"/>
        <v>16.137724733333336</v>
      </c>
      <c r="DH7" s="228">
        <f t="shared" si="15"/>
        <v>20.207050000000002</v>
      </c>
      <c r="DI7" s="228">
        <f t="shared" si="15"/>
        <v>20.02011666666667</v>
      </c>
      <c r="DJ7" s="228">
        <f t="shared" ref="DJ7:DK7" si="17">DJ4/DJ6</f>
        <v>5.9468216666666676</v>
      </c>
      <c r="DK7" s="228">
        <f t="shared" si="17"/>
        <v>14.184256</v>
      </c>
      <c r="DL7" s="228">
        <f t="shared" si="15"/>
        <v>13.797600000000003</v>
      </c>
      <c r="DM7" s="228">
        <f t="shared" si="15"/>
        <v>13.797600000000003</v>
      </c>
      <c r="DN7" s="228">
        <f t="shared" si="15"/>
        <v>13.797600000000003</v>
      </c>
      <c r="DO7" s="228">
        <f t="shared" ref="DO7:DP7" si="18">DO4/DO6</f>
        <v>14.308746666666666</v>
      </c>
      <c r="DP7" s="228">
        <f t="shared" si="18"/>
        <v>15.556283833333334</v>
      </c>
      <c r="DQ7" s="228">
        <f t="shared" si="15"/>
        <v>9.5539200000000015</v>
      </c>
      <c r="DR7" s="228">
        <f t="shared" si="15"/>
        <v>9.5539200000000015</v>
      </c>
      <c r="DS7" s="228">
        <f t="shared" si="15"/>
        <v>9.5539200000000015</v>
      </c>
      <c r="DT7" s="228">
        <f t="shared" ref="DT7" si="19">DT4/DT6</f>
        <v>12.209981333333333</v>
      </c>
      <c r="DU7" s="228">
        <f t="shared" si="15"/>
        <v>6.7870239999999997</v>
      </c>
      <c r="DV7" s="228">
        <f t="shared" si="15"/>
        <v>6.8008160000000002</v>
      </c>
      <c r="DW7" s="228">
        <f t="shared" ref="DW7:ET7" si="20">DW4/DW6</f>
        <v>5.6160266666666665</v>
      </c>
      <c r="DX7" s="228">
        <f t="shared" ref="DX7:EN7" si="21">DX4/DX6</f>
        <v>22.485767200000002</v>
      </c>
      <c r="DY7" s="228">
        <f t="shared" si="21"/>
        <v>14.986666666666666</v>
      </c>
      <c r="DZ7" s="228">
        <f t="shared" si="21"/>
        <v>24.895076266666663</v>
      </c>
      <c r="EA7" s="228">
        <f t="shared" si="21"/>
        <v>14.986666666666666</v>
      </c>
      <c r="EB7" s="228">
        <f t="shared" si="21"/>
        <v>24.895076266666663</v>
      </c>
      <c r="EC7" s="228">
        <f t="shared" si="21"/>
        <v>14.986666666666666</v>
      </c>
      <c r="ED7" s="228">
        <f t="shared" si="21"/>
        <v>24.198114666666665</v>
      </c>
      <c r="EE7" s="228">
        <f t="shared" si="21"/>
        <v>14.986666666666666</v>
      </c>
      <c r="EF7" s="228">
        <f t="shared" si="21"/>
        <v>23.109216</v>
      </c>
      <c r="EG7" s="228">
        <f t="shared" si="21"/>
        <v>14.986666666666666</v>
      </c>
      <c r="EH7" s="228">
        <f t="shared" si="21"/>
        <v>19.2212</v>
      </c>
      <c r="EI7" s="228">
        <f t="shared" si="21"/>
        <v>14.986666666666666</v>
      </c>
      <c r="EJ7" s="228">
        <f t="shared" si="21"/>
        <v>6.3308666666666671</v>
      </c>
      <c r="EK7" s="228">
        <f t="shared" si="21"/>
        <v>9.7713333333333328</v>
      </c>
      <c r="EL7" s="228">
        <f t="shared" si="21"/>
        <v>8.8078666666666674</v>
      </c>
      <c r="EM7" s="228">
        <f t="shared" si="21"/>
        <v>8.8078666666666674</v>
      </c>
      <c r="EN7" s="228">
        <f t="shared" si="21"/>
        <v>4.4039333333333337</v>
      </c>
      <c r="EO7" s="228">
        <f t="shared" si="20"/>
        <v>1.4569573333333334</v>
      </c>
      <c r="EP7" s="228">
        <f t="shared" si="20"/>
        <v>2.3075999999999999</v>
      </c>
      <c r="EQ7" s="228">
        <f t="shared" si="20"/>
        <v>2.3075999999999999</v>
      </c>
      <c r="ER7" s="228">
        <f t="shared" si="20"/>
        <v>1.9573866666666671</v>
      </c>
      <c r="ES7" s="228">
        <f t="shared" si="20"/>
        <v>1.9573866666666671</v>
      </c>
      <c r="ET7" s="229">
        <f t="shared" si="20"/>
        <v>1.9573866666666671</v>
      </c>
    </row>
    <row r="8" spans="1:16384">
      <c r="A8" s="2" t="s">
        <v>185</v>
      </c>
      <c r="B8" s="21" t="s">
        <v>886</v>
      </c>
      <c r="C8" s="45" t="s">
        <v>909</v>
      </c>
      <c r="D8" s="239" t="s">
        <v>886</v>
      </c>
      <c r="E8" s="239" t="s">
        <v>886</v>
      </c>
      <c r="F8" s="239" t="s">
        <v>886</v>
      </c>
      <c r="G8" s="239" t="s">
        <v>910</v>
      </c>
      <c r="H8" s="239" t="s">
        <v>909</v>
      </c>
      <c r="I8" s="220" t="s">
        <v>886</v>
      </c>
      <c r="J8" s="220" t="s">
        <v>886</v>
      </c>
      <c r="K8" s="220" t="s">
        <v>886</v>
      </c>
      <c r="L8" s="239" t="s">
        <v>910</v>
      </c>
      <c r="M8" s="247" t="s">
        <v>893</v>
      </c>
      <c r="N8" s="247" t="s">
        <v>893</v>
      </c>
      <c r="O8" s="247" t="s">
        <v>893</v>
      </c>
      <c r="P8" s="247" t="s">
        <v>893</v>
      </c>
      <c r="Q8" s="247" t="s">
        <v>893</v>
      </c>
      <c r="R8" s="247" t="s">
        <v>893</v>
      </c>
      <c r="S8" s="247" t="s">
        <v>893</v>
      </c>
      <c r="T8" s="247" t="s">
        <v>893</v>
      </c>
      <c r="U8" s="247" t="s">
        <v>893</v>
      </c>
      <c r="V8" s="247" t="s">
        <v>893</v>
      </c>
      <c r="W8" s="247" t="s">
        <v>893</v>
      </c>
      <c r="X8" s="247" t="s">
        <v>893</v>
      </c>
      <c r="Y8" s="247" t="s">
        <v>893</v>
      </c>
      <c r="Z8" s="247" t="s">
        <v>893</v>
      </c>
      <c r="AA8" s="247" t="s">
        <v>893</v>
      </c>
      <c r="AB8" s="247" t="s">
        <v>893</v>
      </c>
      <c r="AC8" s="239" t="s">
        <v>886</v>
      </c>
      <c r="AD8" s="239" t="s">
        <v>893</v>
      </c>
      <c r="AE8" s="239" t="s">
        <v>893</v>
      </c>
      <c r="AF8" s="239" t="s">
        <v>893</v>
      </c>
      <c r="AG8" s="240" t="s">
        <v>886</v>
      </c>
      <c r="AH8" s="239" t="s">
        <v>909</v>
      </c>
      <c r="AI8" s="239" t="s">
        <v>901</v>
      </c>
      <c r="AJ8" s="239" t="s">
        <v>910</v>
      </c>
      <c r="AK8" s="239" t="s">
        <v>910</v>
      </c>
      <c r="AL8" s="239" t="s">
        <v>901</v>
      </c>
      <c r="AM8" s="239" t="s">
        <v>909</v>
      </c>
      <c r="AN8" s="230" t="s">
        <v>886</v>
      </c>
      <c r="AO8" s="230" t="s">
        <v>886</v>
      </c>
      <c r="AP8" s="230" t="s">
        <v>886</v>
      </c>
      <c r="AQ8" s="239" t="s">
        <v>901</v>
      </c>
      <c r="AR8" s="247" t="s">
        <v>886</v>
      </c>
      <c r="AS8" s="247" t="s">
        <v>893</v>
      </c>
      <c r="AT8" s="247" t="s">
        <v>886</v>
      </c>
      <c r="AU8" s="247" t="s">
        <v>893</v>
      </c>
      <c r="AV8" s="247" t="s">
        <v>886</v>
      </c>
      <c r="AW8" s="247" t="s">
        <v>893</v>
      </c>
      <c r="AX8" s="247" t="s">
        <v>886</v>
      </c>
      <c r="AY8" s="247" t="s">
        <v>893</v>
      </c>
      <c r="AZ8" s="247" t="s">
        <v>886</v>
      </c>
      <c r="BA8" s="247" t="s">
        <v>893</v>
      </c>
      <c r="BB8" s="247" t="s">
        <v>886</v>
      </c>
      <c r="BC8" s="247" t="s">
        <v>893</v>
      </c>
      <c r="BD8" s="247" t="s">
        <v>886</v>
      </c>
      <c r="BE8" s="247" t="s">
        <v>893</v>
      </c>
      <c r="BF8" s="247" t="s">
        <v>893</v>
      </c>
      <c r="BG8" s="247" t="s">
        <v>893</v>
      </c>
      <c r="BH8" s="239" t="s">
        <v>901</v>
      </c>
      <c r="BI8" s="239" t="s">
        <v>886</v>
      </c>
      <c r="BJ8" s="239" t="s">
        <v>886</v>
      </c>
      <c r="BK8" s="239" t="s">
        <v>886</v>
      </c>
      <c r="BL8" s="240" t="s">
        <v>901</v>
      </c>
      <c r="BM8" s="239" t="s">
        <v>909</v>
      </c>
      <c r="BN8" s="239" t="s">
        <v>911</v>
      </c>
      <c r="BO8" s="239" t="s">
        <v>912</v>
      </c>
      <c r="BP8" s="239" t="s">
        <v>912</v>
      </c>
      <c r="BQ8" s="239" t="s">
        <v>893</v>
      </c>
      <c r="BR8" s="239" t="s">
        <v>910</v>
      </c>
      <c r="BS8" s="230" t="s">
        <v>892</v>
      </c>
      <c r="BT8" s="230" t="s">
        <v>892</v>
      </c>
      <c r="BU8" s="230" t="s">
        <v>892</v>
      </c>
      <c r="BV8" s="247" t="s">
        <v>897</v>
      </c>
      <c r="BW8" s="247" t="s">
        <v>925</v>
      </c>
      <c r="BX8" s="230" t="s">
        <v>893</v>
      </c>
      <c r="BY8" s="230" t="s">
        <v>893</v>
      </c>
      <c r="BZ8" s="230" t="s">
        <v>893</v>
      </c>
      <c r="CA8" s="247" t="s">
        <v>926</v>
      </c>
      <c r="CB8" s="247" t="s">
        <v>895</v>
      </c>
      <c r="CC8" s="230" t="s">
        <v>886</v>
      </c>
      <c r="CD8" s="230" t="s">
        <v>886</v>
      </c>
      <c r="CE8" s="230" t="s">
        <v>886</v>
      </c>
      <c r="CF8" s="247" t="s">
        <v>897</v>
      </c>
      <c r="CG8" s="230" t="s">
        <v>886</v>
      </c>
      <c r="CH8" s="230" t="s">
        <v>886</v>
      </c>
      <c r="CI8" s="230" t="s">
        <v>886</v>
      </c>
      <c r="CJ8" s="247" t="s">
        <v>928</v>
      </c>
      <c r="CK8" s="247" t="s">
        <v>927</v>
      </c>
      <c r="CL8" s="247" t="s">
        <v>928</v>
      </c>
      <c r="CM8" s="247" t="s">
        <v>927</v>
      </c>
      <c r="CN8" s="247" t="s">
        <v>928</v>
      </c>
      <c r="CO8" s="247" t="s">
        <v>927</v>
      </c>
      <c r="CP8" s="247" t="s">
        <v>928</v>
      </c>
      <c r="CQ8" s="247" t="s">
        <v>927</v>
      </c>
      <c r="CR8" s="247" t="s">
        <v>928</v>
      </c>
      <c r="CS8" s="247" t="s">
        <v>927</v>
      </c>
      <c r="CT8" s="247" t="s">
        <v>927</v>
      </c>
      <c r="CU8" s="247" t="s">
        <v>927</v>
      </c>
      <c r="CV8" s="239" t="s">
        <v>893</v>
      </c>
      <c r="CW8" s="239" t="s">
        <v>911</v>
      </c>
      <c r="CX8" s="239" t="s">
        <v>911</v>
      </c>
      <c r="CY8" s="239" t="s">
        <v>911</v>
      </c>
      <c r="CZ8" s="239" t="s">
        <v>893</v>
      </c>
      <c r="DA8" s="45" t="s">
        <v>909</v>
      </c>
      <c r="DB8" s="239" t="s">
        <v>913</v>
      </c>
      <c r="DC8" s="239" t="s">
        <v>913</v>
      </c>
      <c r="DD8" s="239" t="s">
        <v>913</v>
      </c>
      <c r="DE8" s="239" t="s">
        <v>899</v>
      </c>
      <c r="DF8" s="239" t="s">
        <v>899</v>
      </c>
      <c r="DG8" s="230" t="s">
        <v>896</v>
      </c>
      <c r="DH8" s="230" t="s">
        <v>895</v>
      </c>
      <c r="DI8" s="230" t="s">
        <v>895</v>
      </c>
      <c r="DJ8" s="239" t="s">
        <v>899</v>
      </c>
      <c r="DK8" s="247" t="s">
        <v>897</v>
      </c>
      <c r="DL8" s="230" t="s">
        <v>897</v>
      </c>
      <c r="DM8" s="230" t="s">
        <v>897</v>
      </c>
      <c r="DN8" s="230" t="s">
        <v>897</v>
      </c>
      <c r="DO8" s="247" t="s">
        <v>897</v>
      </c>
      <c r="DP8" s="247" t="s">
        <v>926</v>
      </c>
      <c r="DQ8" s="230" t="s">
        <v>890</v>
      </c>
      <c r="DR8" s="230" t="s">
        <v>890</v>
      </c>
      <c r="DS8" s="230" t="s">
        <v>890</v>
      </c>
      <c r="DT8" s="247" t="s">
        <v>913</v>
      </c>
      <c r="DU8" s="230" t="s">
        <v>898</v>
      </c>
      <c r="DV8" s="230" t="s">
        <v>898</v>
      </c>
      <c r="DW8" s="230" t="s">
        <v>899</v>
      </c>
      <c r="DX8" s="247" t="s">
        <v>927</v>
      </c>
      <c r="DY8" s="247" t="s">
        <v>926</v>
      </c>
      <c r="DZ8" s="247" t="s">
        <v>930</v>
      </c>
      <c r="EA8" s="247" t="s">
        <v>926</v>
      </c>
      <c r="EB8" s="247" t="s">
        <v>930</v>
      </c>
      <c r="EC8" s="247" t="s">
        <v>926</v>
      </c>
      <c r="ED8" s="247" t="s">
        <v>927</v>
      </c>
      <c r="EE8" s="247" t="s">
        <v>926</v>
      </c>
      <c r="EF8" s="247" t="s">
        <v>927</v>
      </c>
      <c r="EG8" s="247" t="s">
        <v>926</v>
      </c>
      <c r="EH8" s="247" t="s">
        <v>929</v>
      </c>
      <c r="EI8" s="247" t="s">
        <v>926</v>
      </c>
      <c r="EJ8" s="239" t="s">
        <v>914</v>
      </c>
      <c r="EK8" s="239" t="s">
        <v>890</v>
      </c>
      <c r="EL8" s="239" t="s">
        <v>893</v>
      </c>
      <c r="EM8" s="239" t="s">
        <v>893</v>
      </c>
      <c r="EN8" s="239" t="s">
        <v>899</v>
      </c>
      <c r="EO8" s="230" t="s">
        <v>900</v>
      </c>
      <c r="EP8" s="230" t="s">
        <v>901</v>
      </c>
      <c r="EQ8" s="230" t="s">
        <v>901</v>
      </c>
      <c r="ER8" s="230" t="s">
        <v>901</v>
      </c>
      <c r="ES8" s="230" t="s">
        <v>901</v>
      </c>
      <c r="ET8" s="231" t="s">
        <v>901</v>
      </c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1:16384">
      <c r="A9" s="23" t="s">
        <v>880</v>
      </c>
      <c r="B9" s="216">
        <v>10.3</v>
      </c>
      <c r="C9" s="33">
        <v>4.71</v>
      </c>
      <c r="D9" s="237">
        <v>10.3</v>
      </c>
      <c r="E9" s="237">
        <v>10.3</v>
      </c>
      <c r="F9" s="237">
        <v>10.3</v>
      </c>
      <c r="G9" s="237">
        <v>8.24</v>
      </c>
      <c r="H9" s="237">
        <v>4.71</v>
      </c>
      <c r="I9" s="218">
        <v>10.3</v>
      </c>
      <c r="J9" s="218">
        <v>10.3</v>
      </c>
      <c r="K9" s="218">
        <v>10.3</v>
      </c>
      <c r="L9" s="237">
        <v>8.24</v>
      </c>
      <c r="M9" s="246">
        <v>14.4</v>
      </c>
      <c r="N9" s="246">
        <v>14.4</v>
      </c>
      <c r="O9" s="246">
        <v>14.4</v>
      </c>
      <c r="P9" s="246">
        <v>14.4</v>
      </c>
      <c r="Q9" s="246">
        <v>14.4</v>
      </c>
      <c r="R9" s="246">
        <v>14.4</v>
      </c>
      <c r="S9" s="246">
        <v>14.4</v>
      </c>
      <c r="T9" s="246">
        <v>14.4</v>
      </c>
      <c r="U9" s="246">
        <v>14.4</v>
      </c>
      <c r="V9" s="246">
        <v>14.4</v>
      </c>
      <c r="W9" s="246">
        <v>14.4</v>
      </c>
      <c r="X9" s="246">
        <v>14.4</v>
      </c>
      <c r="Y9" s="246">
        <v>14.4</v>
      </c>
      <c r="Z9" s="246">
        <v>14.4</v>
      </c>
      <c r="AA9" s="246">
        <v>14.4</v>
      </c>
      <c r="AB9" s="246">
        <v>14.4</v>
      </c>
      <c r="AC9" s="237">
        <v>10.3</v>
      </c>
      <c r="AD9" s="218">
        <v>14.4</v>
      </c>
      <c r="AE9" s="237">
        <v>14.4</v>
      </c>
      <c r="AF9" s="237">
        <v>14.4</v>
      </c>
      <c r="AG9" s="238">
        <v>10.3</v>
      </c>
      <c r="AH9" s="237">
        <v>4.71</v>
      </c>
      <c r="AI9" s="228">
        <v>7.08</v>
      </c>
      <c r="AJ9" s="237">
        <v>8.24</v>
      </c>
      <c r="AK9" s="237">
        <v>8.24</v>
      </c>
      <c r="AL9" s="237">
        <v>7.08</v>
      </c>
      <c r="AM9" s="237">
        <v>4.71</v>
      </c>
      <c r="AN9" s="228">
        <v>10.3</v>
      </c>
      <c r="AO9" s="228">
        <v>10.3</v>
      </c>
      <c r="AP9" s="228">
        <v>10.3</v>
      </c>
      <c r="AQ9" s="237">
        <v>7.08</v>
      </c>
      <c r="AR9" s="246">
        <v>10.3</v>
      </c>
      <c r="AS9" s="246">
        <v>14.4</v>
      </c>
      <c r="AT9" s="246">
        <v>10.3</v>
      </c>
      <c r="AU9" s="246">
        <v>14.4</v>
      </c>
      <c r="AV9" s="246">
        <v>10.3</v>
      </c>
      <c r="AW9" s="246">
        <v>14.4</v>
      </c>
      <c r="AX9" s="246">
        <v>10.3</v>
      </c>
      <c r="AY9" s="246">
        <v>14.4</v>
      </c>
      <c r="AZ9" s="246">
        <v>10.3</v>
      </c>
      <c r="BA9" s="246">
        <v>14.4</v>
      </c>
      <c r="BB9" s="246">
        <v>10.3</v>
      </c>
      <c r="BC9" s="246">
        <v>14.4</v>
      </c>
      <c r="BD9" s="246">
        <v>10.3</v>
      </c>
      <c r="BE9" s="246">
        <v>14.4</v>
      </c>
      <c r="BF9" s="246">
        <v>14.4</v>
      </c>
      <c r="BG9" s="246">
        <v>14.4</v>
      </c>
      <c r="BH9" s="228">
        <v>7.08</v>
      </c>
      <c r="BI9" s="237">
        <v>10.3</v>
      </c>
      <c r="BJ9" s="237">
        <v>10.3</v>
      </c>
      <c r="BK9" s="237">
        <v>10.3</v>
      </c>
      <c r="BL9" s="238">
        <v>7.08</v>
      </c>
      <c r="BM9" s="237">
        <v>4.71</v>
      </c>
      <c r="BN9" s="228">
        <v>17.600000000000001</v>
      </c>
      <c r="BO9" s="228">
        <v>15.8</v>
      </c>
      <c r="BP9" s="237">
        <v>15.8</v>
      </c>
      <c r="BQ9" s="228">
        <v>13.3</v>
      </c>
      <c r="BR9" s="237">
        <v>8.24</v>
      </c>
      <c r="BS9" s="228">
        <v>24</v>
      </c>
      <c r="BT9" s="228">
        <v>24</v>
      </c>
      <c r="BU9" s="228">
        <v>24</v>
      </c>
      <c r="BV9" s="228">
        <v>17.899999999999999</v>
      </c>
      <c r="BW9" s="237">
        <v>20</v>
      </c>
      <c r="BX9" s="228">
        <v>13.3</v>
      </c>
      <c r="BY9" s="228">
        <v>13.3</v>
      </c>
      <c r="BZ9" s="228">
        <v>13.3</v>
      </c>
      <c r="CA9" s="237">
        <v>20</v>
      </c>
      <c r="CB9" s="228">
        <v>26.2</v>
      </c>
      <c r="CC9" s="228">
        <v>10.3</v>
      </c>
      <c r="CD9" s="228">
        <v>10.3</v>
      </c>
      <c r="CE9" s="228">
        <v>10.3</v>
      </c>
      <c r="CF9" s="237">
        <v>17.899999999999999</v>
      </c>
      <c r="CG9" s="228">
        <v>10.3</v>
      </c>
      <c r="CH9" s="228">
        <v>10.3</v>
      </c>
      <c r="CI9" s="228">
        <v>10.3</v>
      </c>
      <c r="CJ9" s="228">
        <v>32.700000000000003</v>
      </c>
      <c r="CK9" s="228">
        <v>28.5</v>
      </c>
      <c r="CL9" s="246">
        <v>32.700000000000003</v>
      </c>
      <c r="CM9" s="246">
        <v>28.5</v>
      </c>
      <c r="CN9" s="246">
        <v>32.700000000000003</v>
      </c>
      <c r="CO9" s="246">
        <v>28.5</v>
      </c>
      <c r="CP9" s="246">
        <v>32.700000000000003</v>
      </c>
      <c r="CQ9" s="246">
        <v>28.5</v>
      </c>
      <c r="CR9" s="246">
        <v>32.700000000000003</v>
      </c>
      <c r="CS9" s="246">
        <v>28.5</v>
      </c>
      <c r="CT9" s="246">
        <v>28.5</v>
      </c>
      <c r="CU9" s="246">
        <v>28.5</v>
      </c>
      <c r="CV9" s="237">
        <v>13.3</v>
      </c>
      <c r="CW9" s="237">
        <v>17.600000000000001</v>
      </c>
      <c r="CX9" s="237">
        <v>17.600000000000001</v>
      </c>
      <c r="CY9" s="237">
        <v>17.600000000000001</v>
      </c>
      <c r="CZ9" s="237">
        <v>13.3</v>
      </c>
      <c r="DA9" s="33">
        <v>4.71</v>
      </c>
      <c r="DB9" s="228">
        <v>15.6</v>
      </c>
      <c r="DC9" s="237">
        <v>15.6</v>
      </c>
      <c r="DD9" s="237">
        <v>15.6</v>
      </c>
      <c r="DE9" s="237">
        <v>9.7100000000000009</v>
      </c>
      <c r="DF9" s="237">
        <v>9.7100000000000009</v>
      </c>
      <c r="DG9" s="228">
        <v>22.6</v>
      </c>
      <c r="DH9" s="228">
        <v>26.2</v>
      </c>
      <c r="DI9" s="228">
        <v>26.2</v>
      </c>
      <c r="DJ9" s="237">
        <v>9.7100000000000009</v>
      </c>
      <c r="DK9" s="246">
        <v>17.899999999999999</v>
      </c>
      <c r="DL9" s="228">
        <v>17.899999999999999</v>
      </c>
      <c r="DM9" s="228">
        <v>17.899999999999999</v>
      </c>
      <c r="DN9" s="228">
        <v>17.899999999999999</v>
      </c>
      <c r="DO9" s="246">
        <v>17.899999999999999</v>
      </c>
      <c r="DP9" s="246">
        <v>20</v>
      </c>
      <c r="DQ9" s="228">
        <v>15.6</v>
      </c>
      <c r="DR9" s="228">
        <v>15.6</v>
      </c>
      <c r="DS9" s="228">
        <v>15.6</v>
      </c>
      <c r="DT9" s="246">
        <v>15.6</v>
      </c>
      <c r="DU9" s="228">
        <v>11.7</v>
      </c>
      <c r="DV9" s="228">
        <v>11.7</v>
      </c>
      <c r="DW9" s="228">
        <v>9.7100000000000009</v>
      </c>
      <c r="DX9" s="237">
        <v>28.5</v>
      </c>
      <c r="DY9" s="246">
        <v>20</v>
      </c>
      <c r="DZ9" s="237">
        <v>31.1</v>
      </c>
      <c r="EA9" s="246">
        <v>20</v>
      </c>
      <c r="EB9" s="237">
        <v>31.1</v>
      </c>
      <c r="EC9" s="246">
        <v>20</v>
      </c>
      <c r="ED9" s="228">
        <v>28.5</v>
      </c>
      <c r="EE9" s="246">
        <v>20</v>
      </c>
      <c r="EF9" s="237">
        <v>28.5</v>
      </c>
      <c r="EG9" s="246">
        <v>20</v>
      </c>
      <c r="EH9" s="237">
        <v>25.3</v>
      </c>
      <c r="EI9" s="246">
        <v>20</v>
      </c>
      <c r="EJ9" s="228">
        <v>11.5</v>
      </c>
      <c r="EK9" s="237">
        <v>15.6</v>
      </c>
      <c r="EL9" s="228">
        <v>13.3</v>
      </c>
      <c r="EM9" s="237">
        <v>13.3</v>
      </c>
      <c r="EN9" s="228">
        <v>9.7100000000000009</v>
      </c>
      <c r="EO9" s="228">
        <v>6.16</v>
      </c>
      <c r="EP9" s="228">
        <v>7.08</v>
      </c>
      <c r="EQ9" s="228">
        <v>7.08</v>
      </c>
      <c r="ER9" s="228">
        <v>7.08</v>
      </c>
      <c r="ES9" s="228">
        <v>7.08</v>
      </c>
      <c r="ET9" s="229">
        <v>7.08</v>
      </c>
    </row>
    <row r="10" spans="1:16384">
      <c r="A10" s="23" t="s">
        <v>881</v>
      </c>
      <c r="B10" s="216">
        <v>3.51</v>
      </c>
      <c r="C10" s="33" t="s">
        <v>891</v>
      </c>
      <c r="D10" s="218" t="s">
        <v>891</v>
      </c>
      <c r="E10" s="218" t="s">
        <v>891</v>
      </c>
      <c r="F10" s="218" t="s">
        <v>891</v>
      </c>
      <c r="G10" s="237" t="s">
        <v>891</v>
      </c>
      <c r="H10" s="237" t="s">
        <v>891</v>
      </c>
      <c r="I10" s="218" t="s">
        <v>891</v>
      </c>
      <c r="J10" s="218" t="s">
        <v>891</v>
      </c>
      <c r="K10" s="218" t="s">
        <v>891</v>
      </c>
      <c r="L10" s="218" t="s">
        <v>891</v>
      </c>
      <c r="M10" s="218" t="s">
        <v>891</v>
      </c>
      <c r="N10" s="218" t="s">
        <v>891</v>
      </c>
      <c r="O10" s="218" t="s">
        <v>891</v>
      </c>
      <c r="P10" s="218" t="s">
        <v>891</v>
      </c>
      <c r="Q10" s="218" t="s">
        <v>891</v>
      </c>
      <c r="R10" s="218" t="s">
        <v>891</v>
      </c>
      <c r="S10" s="218" t="s">
        <v>891</v>
      </c>
      <c r="T10" s="218" t="s">
        <v>891</v>
      </c>
      <c r="U10" s="218" t="s">
        <v>891</v>
      </c>
      <c r="V10" s="218" t="s">
        <v>891</v>
      </c>
      <c r="W10" s="218" t="s">
        <v>891</v>
      </c>
      <c r="X10" s="218" t="s">
        <v>891</v>
      </c>
      <c r="Y10" s="218" t="s">
        <v>891</v>
      </c>
      <c r="Z10" s="218" t="s">
        <v>891</v>
      </c>
      <c r="AA10" s="218" t="s">
        <v>891</v>
      </c>
      <c r="AB10" s="218" t="s">
        <v>891</v>
      </c>
      <c r="AC10" s="218" t="s">
        <v>891</v>
      </c>
      <c r="AD10" s="218" t="s">
        <v>891</v>
      </c>
      <c r="AE10" s="218" t="s">
        <v>891</v>
      </c>
      <c r="AF10" s="218" t="s">
        <v>891</v>
      </c>
      <c r="AG10" s="219" t="s">
        <v>891</v>
      </c>
      <c r="AH10" s="33" t="s">
        <v>891</v>
      </c>
      <c r="AI10" s="228" t="s">
        <v>891</v>
      </c>
      <c r="AJ10" s="228" t="s">
        <v>891</v>
      </c>
      <c r="AK10" s="228" t="s">
        <v>891</v>
      </c>
      <c r="AL10" s="228" t="s">
        <v>891</v>
      </c>
      <c r="AM10" s="228" t="s">
        <v>891</v>
      </c>
      <c r="AN10" s="228" t="s">
        <v>891</v>
      </c>
      <c r="AO10" s="228" t="s">
        <v>891</v>
      </c>
      <c r="AP10" s="228" t="s">
        <v>891</v>
      </c>
      <c r="AQ10" s="228" t="s">
        <v>891</v>
      </c>
      <c r="AR10" s="228" t="s">
        <v>891</v>
      </c>
      <c r="AS10" s="228" t="s">
        <v>891</v>
      </c>
      <c r="AT10" s="228" t="s">
        <v>891</v>
      </c>
      <c r="AU10" s="228" t="s">
        <v>891</v>
      </c>
      <c r="AV10" s="228" t="s">
        <v>891</v>
      </c>
      <c r="AW10" s="228" t="s">
        <v>891</v>
      </c>
      <c r="AX10" s="228" t="s">
        <v>891</v>
      </c>
      <c r="AY10" s="228" t="s">
        <v>891</v>
      </c>
      <c r="AZ10" s="228" t="s">
        <v>891</v>
      </c>
      <c r="BA10" s="228" t="s">
        <v>891</v>
      </c>
      <c r="BB10" s="228" t="s">
        <v>891</v>
      </c>
      <c r="BC10" s="228" t="s">
        <v>891</v>
      </c>
      <c r="BD10" s="228" t="s">
        <v>891</v>
      </c>
      <c r="BE10" s="228" t="s">
        <v>891</v>
      </c>
      <c r="BF10" s="228" t="s">
        <v>891</v>
      </c>
      <c r="BG10" s="228" t="s">
        <v>891</v>
      </c>
      <c r="BH10" s="228" t="s">
        <v>891</v>
      </c>
      <c r="BI10" s="228" t="s">
        <v>891</v>
      </c>
      <c r="BJ10" s="228" t="s">
        <v>891</v>
      </c>
      <c r="BK10" s="228" t="s">
        <v>891</v>
      </c>
      <c r="BL10" s="238" t="s">
        <v>891</v>
      </c>
      <c r="BM10" s="228" t="s">
        <v>891</v>
      </c>
      <c r="BN10" s="228" t="s">
        <v>891</v>
      </c>
      <c r="BO10" s="228" t="s">
        <v>891</v>
      </c>
      <c r="BP10" s="228" t="s">
        <v>891</v>
      </c>
      <c r="BQ10" s="228" t="s">
        <v>891</v>
      </c>
      <c r="BR10" s="228" t="s">
        <v>891</v>
      </c>
      <c r="BS10" s="228" t="s">
        <v>891</v>
      </c>
      <c r="BT10" s="228" t="s">
        <v>891</v>
      </c>
      <c r="BU10" s="228" t="s">
        <v>891</v>
      </c>
      <c r="BV10" s="228" t="s">
        <v>891</v>
      </c>
      <c r="BW10" s="228" t="s">
        <v>891</v>
      </c>
      <c r="BX10" s="228" t="s">
        <v>891</v>
      </c>
      <c r="BY10" s="228" t="s">
        <v>891</v>
      </c>
      <c r="BZ10" s="228" t="s">
        <v>891</v>
      </c>
      <c r="CA10" s="228" t="s">
        <v>891</v>
      </c>
      <c r="CB10" s="228" t="s">
        <v>891</v>
      </c>
      <c r="CC10" s="228" t="s">
        <v>891</v>
      </c>
      <c r="CD10" s="228" t="s">
        <v>891</v>
      </c>
      <c r="CE10" s="228" t="s">
        <v>891</v>
      </c>
      <c r="CF10" s="228" t="s">
        <v>891</v>
      </c>
      <c r="CG10" s="228" t="s">
        <v>891</v>
      </c>
      <c r="CH10" s="228" t="s">
        <v>891</v>
      </c>
      <c r="CI10" s="228" t="s">
        <v>891</v>
      </c>
      <c r="CJ10" s="228" t="s">
        <v>891</v>
      </c>
      <c r="CK10" s="228" t="s">
        <v>891</v>
      </c>
      <c r="CL10" s="228" t="s">
        <v>891</v>
      </c>
      <c r="CM10" s="228" t="s">
        <v>891</v>
      </c>
      <c r="CN10" s="228" t="s">
        <v>891</v>
      </c>
      <c r="CO10" s="228" t="s">
        <v>891</v>
      </c>
      <c r="CP10" s="228" t="s">
        <v>891</v>
      </c>
      <c r="CQ10" s="228" t="s">
        <v>891</v>
      </c>
      <c r="CR10" s="228" t="s">
        <v>891</v>
      </c>
      <c r="CS10" s="228" t="s">
        <v>891</v>
      </c>
      <c r="CT10" s="228" t="s">
        <v>891</v>
      </c>
      <c r="CU10" s="228" t="s">
        <v>891</v>
      </c>
      <c r="CV10" s="228" t="s">
        <v>891</v>
      </c>
      <c r="CW10" s="228" t="s">
        <v>891</v>
      </c>
      <c r="CX10" s="228" t="s">
        <v>891</v>
      </c>
      <c r="CY10" s="228" t="s">
        <v>891</v>
      </c>
      <c r="CZ10" s="229" t="s">
        <v>891</v>
      </c>
      <c r="DA10" s="33" t="s">
        <v>891</v>
      </c>
      <c r="DB10" s="228" t="s">
        <v>891</v>
      </c>
      <c r="DC10" s="228" t="s">
        <v>891</v>
      </c>
      <c r="DD10" s="228" t="s">
        <v>891</v>
      </c>
      <c r="DE10" s="228" t="s">
        <v>891</v>
      </c>
      <c r="DF10" s="228" t="s">
        <v>891</v>
      </c>
      <c r="DG10" s="228" t="s">
        <v>891</v>
      </c>
      <c r="DH10" s="228" t="s">
        <v>891</v>
      </c>
      <c r="DI10" s="228" t="s">
        <v>891</v>
      </c>
      <c r="DJ10" s="228" t="s">
        <v>891</v>
      </c>
      <c r="DK10" s="228" t="s">
        <v>891</v>
      </c>
      <c r="DL10" s="228" t="s">
        <v>891</v>
      </c>
      <c r="DM10" s="228" t="s">
        <v>891</v>
      </c>
      <c r="DN10" s="228" t="s">
        <v>891</v>
      </c>
      <c r="DO10" s="228" t="s">
        <v>891</v>
      </c>
      <c r="DP10" s="228" t="s">
        <v>891</v>
      </c>
      <c r="DQ10" s="228" t="s">
        <v>891</v>
      </c>
      <c r="DR10" s="228" t="s">
        <v>891</v>
      </c>
      <c r="DS10" s="228" t="s">
        <v>891</v>
      </c>
      <c r="DT10" s="228" t="s">
        <v>891</v>
      </c>
      <c r="DU10" s="228" t="s">
        <v>891</v>
      </c>
      <c r="DV10" s="228" t="s">
        <v>891</v>
      </c>
      <c r="DW10" s="228" t="s">
        <v>891</v>
      </c>
      <c r="DX10" s="228" t="s">
        <v>891</v>
      </c>
      <c r="DY10" s="228" t="s">
        <v>891</v>
      </c>
      <c r="DZ10" s="228" t="s">
        <v>891</v>
      </c>
      <c r="EA10" s="228" t="s">
        <v>891</v>
      </c>
      <c r="EB10" s="228" t="s">
        <v>891</v>
      </c>
      <c r="EC10" s="228" t="s">
        <v>891</v>
      </c>
      <c r="ED10" s="228" t="s">
        <v>891</v>
      </c>
      <c r="EE10" s="228" t="s">
        <v>891</v>
      </c>
      <c r="EF10" s="228" t="s">
        <v>891</v>
      </c>
      <c r="EG10" s="228" t="s">
        <v>891</v>
      </c>
      <c r="EH10" s="228" t="s">
        <v>891</v>
      </c>
      <c r="EI10" s="228" t="s">
        <v>891</v>
      </c>
      <c r="EJ10" s="228" t="s">
        <v>891</v>
      </c>
      <c r="EK10" s="228" t="s">
        <v>891</v>
      </c>
      <c r="EL10" s="228" t="s">
        <v>891</v>
      </c>
      <c r="EM10" s="228" t="s">
        <v>891</v>
      </c>
      <c r="EN10" s="228" t="s">
        <v>891</v>
      </c>
      <c r="EO10" s="228" t="s">
        <v>891</v>
      </c>
      <c r="EP10" s="228" t="s">
        <v>891</v>
      </c>
      <c r="EQ10" s="228" t="s">
        <v>891</v>
      </c>
      <c r="ER10" s="228" t="s">
        <v>891</v>
      </c>
      <c r="ES10" s="228" t="s">
        <v>891</v>
      </c>
      <c r="ET10" s="229" t="s">
        <v>891</v>
      </c>
    </row>
    <row r="11" spans="1:16384">
      <c r="A11" s="23" t="s">
        <v>882</v>
      </c>
      <c r="B11" s="216">
        <v>2.0299999999999998</v>
      </c>
      <c r="C11" s="33">
        <v>1.26</v>
      </c>
      <c r="D11" s="237">
        <v>2.0299999999999998</v>
      </c>
      <c r="E11" s="237">
        <v>2.0299999999999998</v>
      </c>
      <c r="F11" s="237">
        <v>2.0299999999999998</v>
      </c>
      <c r="G11" s="237">
        <v>1.62</v>
      </c>
      <c r="H11" s="237">
        <v>1.26</v>
      </c>
      <c r="I11" s="218">
        <v>2.0299999999999998</v>
      </c>
      <c r="J11" s="218">
        <v>2.0299999999999998</v>
      </c>
      <c r="K11" s="218">
        <v>2.0299999999999998</v>
      </c>
      <c r="L11" s="237">
        <v>1.62</v>
      </c>
      <c r="M11" s="246">
        <v>2.54</v>
      </c>
      <c r="N11" s="246">
        <v>2.54</v>
      </c>
      <c r="O11" s="246">
        <v>2.54</v>
      </c>
      <c r="P11" s="246">
        <v>2.54</v>
      </c>
      <c r="Q11" s="246">
        <v>2.54</v>
      </c>
      <c r="R11" s="246">
        <v>2.54</v>
      </c>
      <c r="S11" s="246">
        <v>2.54</v>
      </c>
      <c r="T11" s="246">
        <v>2.54</v>
      </c>
      <c r="U11" s="246">
        <v>2.54</v>
      </c>
      <c r="V11" s="246">
        <v>2.54</v>
      </c>
      <c r="W11" s="246">
        <v>2.54</v>
      </c>
      <c r="X11" s="246">
        <v>2.54</v>
      </c>
      <c r="Y11" s="246">
        <v>2.54</v>
      </c>
      <c r="Z11" s="246">
        <v>2.54</v>
      </c>
      <c r="AA11" s="246">
        <v>2.54</v>
      </c>
      <c r="AB11" s="246">
        <v>2.54</v>
      </c>
      <c r="AC11" s="218">
        <v>2.0299999999999998</v>
      </c>
      <c r="AD11" s="218">
        <v>2.54</v>
      </c>
      <c r="AE11" s="237">
        <v>2.54</v>
      </c>
      <c r="AF11" s="237">
        <v>2.54</v>
      </c>
      <c r="AG11" s="219">
        <v>2.0299999999999998</v>
      </c>
      <c r="AH11" s="237">
        <v>1.26</v>
      </c>
      <c r="AI11" s="228">
        <v>1.61</v>
      </c>
      <c r="AJ11" s="237">
        <v>1.62</v>
      </c>
      <c r="AK11" s="228">
        <v>1.62</v>
      </c>
      <c r="AL11" s="237">
        <v>1.61</v>
      </c>
      <c r="AM11" s="237">
        <v>1.26</v>
      </c>
      <c r="AN11" s="228">
        <v>2.0299999999999998</v>
      </c>
      <c r="AO11" s="228">
        <v>2.0299999999999998</v>
      </c>
      <c r="AP11" s="228">
        <v>2.0299999999999998</v>
      </c>
      <c r="AQ11" s="228">
        <v>1.61</v>
      </c>
      <c r="AR11" s="246">
        <v>2.0299999999999998</v>
      </c>
      <c r="AS11" s="246">
        <v>2.54</v>
      </c>
      <c r="AT11" s="246">
        <v>2.0299999999999998</v>
      </c>
      <c r="AU11" s="246">
        <v>2.54</v>
      </c>
      <c r="AV11" s="246">
        <v>2.0299999999999998</v>
      </c>
      <c r="AW11" s="246">
        <v>2.54</v>
      </c>
      <c r="AX11" s="246">
        <v>2.0299999999999998</v>
      </c>
      <c r="AY11" s="246">
        <v>2.54</v>
      </c>
      <c r="AZ11" s="246">
        <v>2.0299999999999998</v>
      </c>
      <c r="BA11" s="246">
        <v>2.54</v>
      </c>
      <c r="BB11" s="246">
        <v>2.0299999999999998</v>
      </c>
      <c r="BC11" s="246">
        <v>2.54</v>
      </c>
      <c r="BD11" s="246">
        <v>2.0299999999999998</v>
      </c>
      <c r="BE11" s="246">
        <v>2.54</v>
      </c>
      <c r="BF11" s="246">
        <v>2.54</v>
      </c>
      <c r="BG11" s="246">
        <v>2.54</v>
      </c>
      <c r="BH11" s="228">
        <v>1.61</v>
      </c>
      <c r="BI11" s="237">
        <v>2.0299999999999998</v>
      </c>
      <c r="BJ11" s="237">
        <v>2.0299999999999998</v>
      </c>
      <c r="BK11" s="237">
        <v>2.0299999999999998</v>
      </c>
      <c r="BL11" s="238">
        <v>1.61</v>
      </c>
      <c r="BM11" s="237">
        <v>1.26</v>
      </c>
      <c r="BN11" s="228">
        <v>2.57</v>
      </c>
      <c r="BO11" s="228">
        <v>2.56</v>
      </c>
      <c r="BP11" s="237">
        <v>2.56</v>
      </c>
      <c r="BQ11" s="228">
        <v>2.0099999999999998</v>
      </c>
      <c r="BR11" s="228">
        <v>1.62</v>
      </c>
      <c r="BS11" s="228">
        <v>2.48</v>
      </c>
      <c r="BT11" s="228">
        <v>2.48</v>
      </c>
      <c r="BU11" s="228">
        <v>2.48</v>
      </c>
      <c r="BV11" s="228">
        <v>2.4500000000000002</v>
      </c>
      <c r="BW11" s="228">
        <v>2.46</v>
      </c>
      <c r="BX11" s="228">
        <v>2.0099999999999998</v>
      </c>
      <c r="BY11" s="228">
        <v>2.0099999999999998</v>
      </c>
      <c r="BZ11" s="228">
        <v>2.0099999999999998</v>
      </c>
      <c r="CA11" s="228">
        <v>2.46</v>
      </c>
      <c r="CB11" s="228">
        <v>2.4900000000000002</v>
      </c>
      <c r="CC11" s="228">
        <v>2.0299999999999998</v>
      </c>
      <c r="CD11" s="228">
        <v>2.0299999999999998</v>
      </c>
      <c r="CE11" s="228">
        <v>2.0299999999999998</v>
      </c>
      <c r="CF11" s="228">
        <v>2.4500000000000002</v>
      </c>
      <c r="CG11" s="228">
        <v>2.0299999999999998</v>
      </c>
      <c r="CH11" s="228">
        <v>2.0299999999999998</v>
      </c>
      <c r="CI11" s="228">
        <v>2.0299999999999998</v>
      </c>
      <c r="CJ11" s="228">
        <v>2.9</v>
      </c>
      <c r="CK11" s="228">
        <v>2.65</v>
      </c>
      <c r="CL11" s="246">
        <v>2.9</v>
      </c>
      <c r="CM11" s="246">
        <v>2.65</v>
      </c>
      <c r="CN11" s="246">
        <v>2.9</v>
      </c>
      <c r="CO11" s="246">
        <v>2.65</v>
      </c>
      <c r="CP11" s="246">
        <v>2.9</v>
      </c>
      <c r="CQ11" s="246">
        <v>2.65</v>
      </c>
      <c r="CR11" s="246">
        <v>2.9</v>
      </c>
      <c r="CS11" s="246">
        <v>2.65</v>
      </c>
      <c r="CT11" s="246">
        <v>2.65</v>
      </c>
      <c r="CU11" s="246">
        <v>2.65</v>
      </c>
      <c r="CV11" s="228">
        <v>2.0099999999999998</v>
      </c>
      <c r="CW11" s="228">
        <v>2.57</v>
      </c>
      <c r="CX11" s="237">
        <v>2.57</v>
      </c>
      <c r="CY11" s="237">
        <v>2.57</v>
      </c>
      <c r="CZ11" s="229">
        <v>2.0099999999999998</v>
      </c>
      <c r="DA11" s="33">
        <v>1.26</v>
      </c>
      <c r="DB11" s="228">
        <v>2.48</v>
      </c>
      <c r="DC11" s="228">
        <v>2.48</v>
      </c>
      <c r="DD11" s="228">
        <v>2.48</v>
      </c>
      <c r="DE11" s="228">
        <v>1.94</v>
      </c>
      <c r="DF11" s="228">
        <v>1.94</v>
      </c>
      <c r="DG11" s="228">
        <v>2.4700000000000002</v>
      </c>
      <c r="DH11" s="228">
        <v>2.4900000000000002</v>
      </c>
      <c r="DI11" s="228">
        <v>2.4900000000000002</v>
      </c>
      <c r="DJ11" s="228">
        <v>1.94</v>
      </c>
      <c r="DK11" s="228">
        <v>2.4500000000000002</v>
      </c>
      <c r="DL11" s="228">
        <v>2.4500000000000002</v>
      </c>
      <c r="DM11" s="228">
        <v>2.4500000000000002</v>
      </c>
      <c r="DN11" s="228">
        <v>2.4500000000000002</v>
      </c>
      <c r="DO11" s="246">
        <v>2.4500000000000002</v>
      </c>
      <c r="DP11" s="246">
        <v>2.46</v>
      </c>
      <c r="DQ11" s="228">
        <v>1.92</v>
      </c>
      <c r="DR11" s="228">
        <v>1.92</v>
      </c>
      <c r="DS11" s="228">
        <v>1.92</v>
      </c>
      <c r="DT11" s="228">
        <v>2.48</v>
      </c>
      <c r="DU11" s="228">
        <v>1.94</v>
      </c>
      <c r="DV11" s="228">
        <v>1.94</v>
      </c>
      <c r="DW11" s="228">
        <v>1.94</v>
      </c>
      <c r="DX11" s="228">
        <v>2.65</v>
      </c>
      <c r="DY11" s="237">
        <v>2.46</v>
      </c>
      <c r="DZ11" s="228">
        <v>2.66</v>
      </c>
      <c r="EA11" s="237">
        <v>2.46</v>
      </c>
      <c r="EB11" s="237">
        <v>2.66</v>
      </c>
      <c r="EC11" s="237">
        <v>2.46</v>
      </c>
      <c r="ED11" s="228">
        <v>2.65</v>
      </c>
      <c r="EE11" s="237">
        <v>2.46</v>
      </c>
      <c r="EF11" s="228">
        <v>2.65</v>
      </c>
      <c r="EG11" s="237">
        <v>2.46</v>
      </c>
      <c r="EH11" s="228">
        <v>2.63</v>
      </c>
      <c r="EI11" s="237">
        <v>2.46</v>
      </c>
      <c r="EJ11" s="228">
        <v>1.98</v>
      </c>
      <c r="EK11" s="228">
        <v>1.92</v>
      </c>
      <c r="EL11" s="228">
        <v>2.0099999999999998</v>
      </c>
      <c r="EM11" s="237">
        <v>2.0099999999999998</v>
      </c>
      <c r="EN11" s="228">
        <v>1.94</v>
      </c>
      <c r="EO11" s="228">
        <v>1.23</v>
      </c>
      <c r="EP11" s="228">
        <v>1.61</v>
      </c>
      <c r="EQ11" s="228">
        <v>1.61</v>
      </c>
      <c r="ER11" s="228">
        <v>1.61</v>
      </c>
      <c r="ES11" s="228">
        <v>1.61</v>
      </c>
      <c r="ET11" s="229">
        <v>1.61</v>
      </c>
    </row>
    <row r="12" spans="1:16384">
      <c r="A12" s="23" t="s">
        <v>9</v>
      </c>
      <c r="B12" s="216">
        <v>20</v>
      </c>
      <c r="C12" s="33">
        <v>20</v>
      </c>
      <c r="D12" s="218">
        <v>20</v>
      </c>
      <c r="E12" s="218">
        <v>20</v>
      </c>
      <c r="F12" s="218">
        <v>20</v>
      </c>
      <c r="G12" s="237">
        <v>20</v>
      </c>
      <c r="H12" s="237">
        <v>20</v>
      </c>
      <c r="I12" s="218">
        <v>20</v>
      </c>
      <c r="J12" s="218">
        <v>20</v>
      </c>
      <c r="K12" s="218">
        <v>20</v>
      </c>
      <c r="L12" s="218">
        <v>20</v>
      </c>
      <c r="M12" s="218">
        <v>20</v>
      </c>
      <c r="N12" s="218">
        <v>20</v>
      </c>
      <c r="O12" s="218">
        <v>20</v>
      </c>
      <c r="P12" s="218">
        <v>20</v>
      </c>
      <c r="Q12" s="218">
        <v>20</v>
      </c>
      <c r="R12" s="218">
        <v>20</v>
      </c>
      <c r="S12" s="218">
        <v>20</v>
      </c>
      <c r="T12" s="218">
        <v>20</v>
      </c>
      <c r="U12" s="218">
        <v>20</v>
      </c>
      <c r="V12" s="218">
        <v>20</v>
      </c>
      <c r="W12" s="218">
        <v>20</v>
      </c>
      <c r="X12" s="218">
        <v>20</v>
      </c>
      <c r="Y12" s="218">
        <v>20</v>
      </c>
      <c r="Z12" s="218">
        <v>20</v>
      </c>
      <c r="AA12" s="218">
        <v>20</v>
      </c>
      <c r="AB12" s="218">
        <v>20</v>
      </c>
      <c r="AC12" s="218">
        <v>20</v>
      </c>
      <c r="AD12" s="218">
        <v>20</v>
      </c>
      <c r="AE12" s="218">
        <v>20</v>
      </c>
      <c r="AF12" s="218">
        <v>20</v>
      </c>
      <c r="AG12" s="219">
        <v>20</v>
      </c>
      <c r="AH12" s="33">
        <v>10</v>
      </c>
      <c r="AI12" s="228">
        <v>10</v>
      </c>
      <c r="AJ12" s="228">
        <v>10</v>
      </c>
      <c r="AK12" s="228">
        <v>10</v>
      </c>
      <c r="AL12" s="228">
        <v>10</v>
      </c>
      <c r="AM12" s="228">
        <v>10</v>
      </c>
      <c r="AN12" s="228">
        <v>10</v>
      </c>
      <c r="AO12" s="228">
        <v>10</v>
      </c>
      <c r="AP12" s="228">
        <v>10</v>
      </c>
      <c r="AQ12" s="228">
        <v>10</v>
      </c>
      <c r="AR12" s="228">
        <v>10</v>
      </c>
      <c r="AS12" s="228">
        <v>10</v>
      </c>
      <c r="AT12" s="228">
        <v>10</v>
      </c>
      <c r="AU12" s="228">
        <v>10</v>
      </c>
      <c r="AV12" s="228">
        <v>10</v>
      </c>
      <c r="AW12" s="228">
        <v>10</v>
      </c>
      <c r="AX12" s="228">
        <v>10</v>
      </c>
      <c r="AY12" s="228">
        <v>10</v>
      </c>
      <c r="AZ12" s="228">
        <v>10</v>
      </c>
      <c r="BA12" s="228">
        <v>10</v>
      </c>
      <c r="BB12" s="228">
        <v>10</v>
      </c>
      <c r="BC12" s="228">
        <v>10</v>
      </c>
      <c r="BD12" s="228">
        <v>10</v>
      </c>
      <c r="BE12" s="228">
        <v>10</v>
      </c>
      <c r="BF12" s="228">
        <v>10</v>
      </c>
      <c r="BG12" s="228">
        <v>10</v>
      </c>
      <c r="BH12" s="228">
        <v>10</v>
      </c>
      <c r="BI12" s="228">
        <v>10</v>
      </c>
      <c r="BJ12" s="228">
        <v>10</v>
      </c>
      <c r="BK12" s="228">
        <v>10</v>
      </c>
      <c r="BL12" s="238">
        <v>10</v>
      </c>
      <c r="BM12" s="228">
        <v>22</v>
      </c>
      <c r="BN12" s="228">
        <v>22</v>
      </c>
      <c r="BO12" s="228">
        <v>22</v>
      </c>
      <c r="BP12" s="228">
        <v>22</v>
      </c>
      <c r="BQ12" s="228">
        <v>22</v>
      </c>
      <c r="BR12" s="228">
        <v>22</v>
      </c>
      <c r="BS12" s="228">
        <v>22</v>
      </c>
      <c r="BT12" s="228">
        <v>22</v>
      </c>
      <c r="BU12" s="228">
        <v>22</v>
      </c>
      <c r="BV12" s="228">
        <v>22</v>
      </c>
      <c r="BW12" s="228">
        <v>22</v>
      </c>
      <c r="BX12" s="228">
        <v>22</v>
      </c>
      <c r="BY12" s="228">
        <v>22</v>
      </c>
      <c r="BZ12" s="228">
        <v>22</v>
      </c>
      <c r="CA12" s="228">
        <v>22</v>
      </c>
      <c r="CB12" s="228">
        <v>22</v>
      </c>
      <c r="CC12" s="228">
        <v>22</v>
      </c>
      <c r="CD12" s="228">
        <v>22</v>
      </c>
      <c r="CE12" s="228">
        <v>22</v>
      </c>
      <c r="CF12" s="228">
        <v>22</v>
      </c>
      <c r="CG12" s="228">
        <v>22</v>
      </c>
      <c r="CH12" s="228">
        <v>22</v>
      </c>
      <c r="CI12" s="228">
        <v>22</v>
      </c>
      <c r="CJ12" s="228">
        <v>22</v>
      </c>
      <c r="CK12" s="228">
        <v>22</v>
      </c>
      <c r="CL12" s="228">
        <v>22</v>
      </c>
      <c r="CM12" s="228">
        <v>22</v>
      </c>
      <c r="CN12" s="228">
        <v>22</v>
      </c>
      <c r="CO12" s="228">
        <v>22</v>
      </c>
      <c r="CP12" s="228">
        <v>22</v>
      </c>
      <c r="CQ12" s="228">
        <v>22</v>
      </c>
      <c r="CR12" s="228">
        <v>22</v>
      </c>
      <c r="CS12" s="228">
        <v>22</v>
      </c>
      <c r="CT12" s="228">
        <v>22</v>
      </c>
      <c r="CU12" s="228">
        <v>22</v>
      </c>
      <c r="CV12" s="228">
        <v>22</v>
      </c>
      <c r="CW12" s="228">
        <v>22</v>
      </c>
      <c r="CX12" s="228">
        <v>22</v>
      </c>
      <c r="CY12" s="228">
        <v>22</v>
      </c>
      <c r="CZ12" s="229">
        <v>22</v>
      </c>
      <c r="DA12" s="33">
        <v>15</v>
      </c>
      <c r="DB12" s="228">
        <v>15</v>
      </c>
      <c r="DC12" s="228">
        <v>15</v>
      </c>
      <c r="DD12" s="228">
        <v>15</v>
      </c>
      <c r="DE12" s="228">
        <v>15</v>
      </c>
      <c r="DF12" s="228">
        <v>15</v>
      </c>
      <c r="DG12" s="228">
        <v>15</v>
      </c>
      <c r="DH12" s="228">
        <v>15</v>
      </c>
      <c r="DI12" s="228">
        <v>15</v>
      </c>
      <c r="DJ12" s="228">
        <v>15</v>
      </c>
      <c r="DK12" s="228">
        <v>15</v>
      </c>
      <c r="DL12" s="228">
        <v>15</v>
      </c>
      <c r="DM12" s="228">
        <v>15</v>
      </c>
      <c r="DN12" s="228">
        <v>15</v>
      </c>
      <c r="DO12" s="228">
        <v>15</v>
      </c>
      <c r="DP12" s="228">
        <v>15</v>
      </c>
      <c r="DQ12" s="228">
        <v>15</v>
      </c>
      <c r="DR12" s="228">
        <v>15</v>
      </c>
      <c r="DS12" s="228">
        <v>15</v>
      </c>
      <c r="DT12" s="228">
        <v>15</v>
      </c>
      <c r="DU12" s="228">
        <v>15</v>
      </c>
      <c r="DV12" s="228">
        <v>15</v>
      </c>
      <c r="DW12" s="228">
        <v>15</v>
      </c>
      <c r="DX12" s="228">
        <v>15</v>
      </c>
      <c r="DY12" s="228">
        <v>15</v>
      </c>
      <c r="DZ12" s="228">
        <v>15</v>
      </c>
      <c r="EA12" s="228">
        <v>15</v>
      </c>
      <c r="EB12" s="228">
        <v>15</v>
      </c>
      <c r="EC12" s="228">
        <v>15</v>
      </c>
      <c r="ED12" s="228">
        <v>15</v>
      </c>
      <c r="EE12" s="228">
        <v>15</v>
      </c>
      <c r="EF12" s="228">
        <v>15</v>
      </c>
      <c r="EG12" s="228">
        <v>15</v>
      </c>
      <c r="EH12" s="228">
        <v>15</v>
      </c>
      <c r="EI12" s="228">
        <v>15</v>
      </c>
      <c r="EJ12" s="228">
        <v>15</v>
      </c>
      <c r="EK12" s="228">
        <v>15</v>
      </c>
      <c r="EL12" s="228">
        <v>15</v>
      </c>
      <c r="EM12" s="228">
        <v>15</v>
      </c>
      <c r="EN12" s="228">
        <v>15</v>
      </c>
      <c r="EO12" s="228">
        <v>15</v>
      </c>
      <c r="EP12" s="228">
        <v>15</v>
      </c>
      <c r="EQ12" s="228">
        <v>15</v>
      </c>
      <c r="ER12" s="228">
        <v>15</v>
      </c>
      <c r="ES12" s="228">
        <v>15</v>
      </c>
      <c r="ET12" s="229">
        <v>15</v>
      </c>
    </row>
    <row r="13" spans="1:16384">
      <c r="A13" s="23" t="s">
        <v>883</v>
      </c>
      <c r="B13" s="216">
        <f>12*B12/B11</f>
        <v>118.22660098522168</v>
      </c>
      <c r="C13" s="33">
        <f t="shared" ref="C13:H13" si="22">12*C12/C11</f>
        <v>190.47619047619048</v>
      </c>
      <c r="D13" s="218">
        <f t="shared" si="22"/>
        <v>118.22660098522168</v>
      </c>
      <c r="E13" s="218">
        <f t="shared" si="22"/>
        <v>118.22660098522168</v>
      </c>
      <c r="F13" s="218">
        <f t="shared" si="22"/>
        <v>118.22660098522168</v>
      </c>
      <c r="G13" s="237">
        <f t="shared" si="22"/>
        <v>148.14814814814815</v>
      </c>
      <c r="H13" s="237">
        <f t="shared" si="22"/>
        <v>190.47619047619048</v>
      </c>
      <c r="I13" s="218">
        <f t="shared" ref="I13:BR13" si="23">12*I12/I11</f>
        <v>118.22660098522168</v>
      </c>
      <c r="J13" s="218">
        <f t="shared" si="23"/>
        <v>118.22660098522168</v>
      </c>
      <c r="K13" s="218">
        <f t="shared" si="23"/>
        <v>118.22660098522168</v>
      </c>
      <c r="L13" s="218">
        <f t="shared" si="23"/>
        <v>148.14814814814815</v>
      </c>
      <c r="M13" s="218">
        <f t="shared" si="23"/>
        <v>94.488188976377955</v>
      </c>
      <c r="N13" s="218">
        <f t="shared" si="23"/>
        <v>94.488188976377955</v>
      </c>
      <c r="O13" s="218">
        <f t="shared" si="23"/>
        <v>94.488188976377955</v>
      </c>
      <c r="P13" s="218">
        <f t="shared" si="23"/>
        <v>94.488188976377955</v>
      </c>
      <c r="Q13" s="218">
        <f t="shared" si="23"/>
        <v>94.488188976377955</v>
      </c>
      <c r="R13" s="218">
        <f t="shared" si="23"/>
        <v>94.488188976377955</v>
      </c>
      <c r="S13" s="218">
        <f t="shared" si="23"/>
        <v>94.488188976377955</v>
      </c>
      <c r="T13" s="218">
        <f t="shared" si="23"/>
        <v>94.488188976377955</v>
      </c>
      <c r="U13" s="218">
        <f t="shared" si="23"/>
        <v>94.488188976377955</v>
      </c>
      <c r="V13" s="218">
        <f t="shared" si="23"/>
        <v>94.488188976377955</v>
      </c>
      <c r="W13" s="218">
        <f t="shared" si="23"/>
        <v>94.488188976377955</v>
      </c>
      <c r="X13" s="218">
        <f t="shared" si="23"/>
        <v>94.488188976377955</v>
      </c>
      <c r="Y13" s="218">
        <f t="shared" si="23"/>
        <v>94.488188976377955</v>
      </c>
      <c r="Z13" s="218">
        <f t="shared" si="23"/>
        <v>94.488188976377955</v>
      </c>
      <c r="AA13" s="218">
        <f t="shared" si="23"/>
        <v>94.488188976377955</v>
      </c>
      <c r="AB13" s="218">
        <f t="shared" si="23"/>
        <v>94.488188976377955</v>
      </c>
      <c r="AC13" s="218">
        <f t="shared" si="23"/>
        <v>118.22660098522168</v>
      </c>
      <c r="AD13" s="218">
        <f t="shared" si="23"/>
        <v>94.488188976377955</v>
      </c>
      <c r="AE13" s="218">
        <f t="shared" si="23"/>
        <v>94.488188976377955</v>
      </c>
      <c r="AF13" s="218">
        <f t="shared" si="23"/>
        <v>94.488188976377955</v>
      </c>
      <c r="AG13" s="219">
        <f t="shared" si="23"/>
        <v>118.22660098522168</v>
      </c>
      <c r="AH13" s="33">
        <f t="shared" si="23"/>
        <v>95.238095238095241</v>
      </c>
      <c r="AI13" s="228">
        <f t="shared" si="23"/>
        <v>74.534161490683232</v>
      </c>
      <c r="AJ13" s="228">
        <f t="shared" si="23"/>
        <v>74.074074074074076</v>
      </c>
      <c r="AK13" s="228">
        <f t="shared" si="23"/>
        <v>74.074074074074076</v>
      </c>
      <c r="AL13" s="228">
        <f t="shared" si="23"/>
        <v>74.534161490683232</v>
      </c>
      <c r="AM13" s="228">
        <f t="shared" si="23"/>
        <v>95.238095238095241</v>
      </c>
      <c r="AN13" s="228">
        <f t="shared" si="23"/>
        <v>59.11330049261084</v>
      </c>
      <c r="AO13" s="228">
        <f t="shared" si="23"/>
        <v>59.11330049261084</v>
      </c>
      <c r="AP13" s="228">
        <f t="shared" si="23"/>
        <v>59.11330049261084</v>
      </c>
      <c r="AQ13" s="228">
        <f t="shared" si="23"/>
        <v>74.534161490683232</v>
      </c>
      <c r="AR13" s="228">
        <f t="shared" si="23"/>
        <v>59.11330049261084</v>
      </c>
      <c r="AS13" s="228">
        <f t="shared" si="23"/>
        <v>47.244094488188978</v>
      </c>
      <c r="AT13" s="228">
        <f t="shared" si="23"/>
        <v>59.11330049261084</v>
      </c>
      <c r="AU13" s="228">
        <f t="shared" si="23"/>
        <v>47.244094488188978</v>
      </c>
      <c r="AV13" s="228">
        <f t="shared" si="23"/>
        <v>59.11330049261084</v>
      </c>
      <c r="AW13" s="228">
        <f t="shared" si="23"/>
        <v>47.244094488188978</v>
      </c>
      <c r="AX13" s="228">
        <f t="shared" si="23"/>
        <v>59.11330049261084</v>
      </c>
      <c r="AY13" s="228">
        <f t="shared" si="23"/>
        <v>47.244094488188978</v>
      </c>
      <c r="AZ13" s="228">
        <f t="shared" si="23"/>
        <v>59.11330049261084</v>
      </c>
      <c r="BA13" s="228">
        <f t="shared" si="23"/>
        <v>47.244094488188978</v>
      </c>
      <c r="BB13" s="228">
        <f t="shared" si="23"/>
        <v>59.11330049261084</v>
      </c>
      <c r="BC13" s="228">
        <f t="shared" si="23"/>
        <v>47.244094488188978</v>
      </c>
      <c r="BD13" s="228">
        <f t="shared" si="23"/>
        <v>59.11330049261084</v>
      </c>
      <c r="BE13" s="228">
        <f t="shared" si="23"/>
        <v>47.244094488188978</v>
      </c>
      <c r="BF13" s="228">
        <f t="shared" si="23"/>
        <v>47.244094488188978</v>
      </c>
      <c r="BG13" s="228">
        <f t="shared" si="23"/>
        <v>47.244094488188978</v>
      </c>
      <c r="BH13" s="228">
        <f t="shared" si="23"/>
        <v>74.534161490683232</v>
      </c>
      <c r="BI13" s="228">
        <f t="shared" si="23"/>
        <v>59.11330049261084</v>
      </c>
      <c r="BJ13" s="228">
        <f t="shared" si="23"/>
        <v>59.11330049261084</v>
      </c>
      <c r="BK13" s="228">
        <f t="shared" si="23"/>
        <v>59.11330049261084</v>
      </c>
      <c r="BL13" s="238">
        <f t="shared" si="23"/>
        <v>74.534161490683232</v>
      </c>
      <c r="BM13" s="228">
        <f t="shared" si="23"/>
        <v>209.52380952380952</v>
      </c>
      <c r="BN13" s="228">
        <f t="shared" si="23"/>
        <v>102.72373540856032</v>
      </c>
      <c r="BO13" s="228">
        <f t="shared" si="23"/>
        <v>103.125</v>
      </c>
      <c r="BP13" s="228">
        <f t="shared" si="23"/>
        <v>103.125</v>
      </c>
      <c r="BQ13" s="228">
        <f t="shared" si="23"/>
        <v>131.34328358208955</v>
      </c>
      <c r="BR13" s="228">
        <f t="shared" si="23"/>
        <v>162.96296296296296</v>
      </c>
      <c r="BS13" s="228">
        <f t="shared" ref="BS13" si="24">12*BS12/BS11</f>
        <v>106.45161290322581</v>
      </c>
      <c r="BT13" s="228">
        <f t="shared" ref="BT13" si="25">12*BT12/BT11</f>
        <v>106.45161290322581</v>
      </c>
      <c r="BU13" s="228">
        <f t="shared" ref="BU13:BW13" si="26">12*BU12/BU11</f>
        <v>106.45161290322581</v>
      </c>
      <c r="BV13" s="228">
        <f t="shared" si="26"/>
        <v>107.75510204081633</v>
      </c>
      <c r="BW13" s="228">
        <f t="shared" si="26"/>
        <v>107.3170731707317</v>
      </c>
      <c r="BX13" s="228">
        <f t="shared" ref="BX13" si="27">12*BX12/BX11</f>
        <v>131.34328358208955</v>
      </c>
      <c r="BY13" s="228">
        <f t="shared" ref="BY13" si="28">12*BY12/BY11</f>
        <v>131.34328358208955</v>
      </c>
      <c r="BZ13" s="228">
        <f t="shared" ref="BZ13:CB13" si="29">12*BZ12/BZ11</f>
        <v>131.34328358208955</v>
      </c>
      <c r="CA13" s="228">
        <f t="shared" si="29"/>
        <v>107.3170731707317</v>
      </c>
      <c r="CB13" s="228">
        <f t="shared" si="29"/>
        <v>106.02409638554217</v>
      </c>
      <c r="CC13" s="228">
        <f t="shared" ref="CC13" si="30">12*CC12/CC11</f>
        <v>130.04926108374386</v>
      </c>
      <c r="CD13" s="228">
        <f t="shared" ref="CD13" si="31">12*CD12/CD11</f>
        <v>130.04926108374386</v>
      </c>
      <c r="CE13" s="228">
        <f t="shared" ref="CE13:CF13" si="32">12*CE12/CE11</f>
        <v>130.04926108374386</v>
      </c>
      <c r="CF13" s="228">
        <f t="shared" si="32"/>
        <v>107.75510204081633</v>
      </c>
      <c r="CG13" s="228">
        <f t="shared" ref="CG13" si="33">12*CG12/CG11</f>
        <v>130.04926108374386</v>
      </c>
      <c r="CH13" s="228">
        <f t="shared" ref="CH13" si="34">12*CH12/CH11</f>
        <v>130.04926108374386</v>
      </c>
      <c r="CI13" s="228">
        <f t="shared" ref="CI13:DV13" si="35">12*CI12/CI11</f>
        <v>130.04926108374386</v>
      </c>
      <c r="CJ13" s="228">
        <f t="shared" ref="CJ13:DF13" si="36">12*CJ12/CJ11</f>
        <v>91.034482758620697</v>
      </c>
      <c r="CK13" s="228">
        <f t="shared" si="36"/>
        <v>99.622641509433961</v>
      </c>
      <c r="CL13" s="228">
        <f t="shared" si="36"/>
        <v>91.034482758620697</v>
      </c>
      <c r="CM13" s="228">
        <f t="shared" si="36"/>
        <v>99.622641509433961</v>
      </c>
      <c r="CN13" s="228">
        <f t="shared" si="36"/>
        <v>91.034482758620697</v>
      </c>
      <c r="CO13" s="228">
        <f t="shared" si="36"/>
        <v>99.622641509433961</v>
      </c>
      <c r="CP13" s="228">
        <f t="shared" si="36"/>
        <v>91.034482758620697</v>
      </c>
      <c r="CQ13" s="228">
        <f t="shared" si="36"/>
        <v>99.622641509433961</v>
      </c>
      <c r="CR13" s="228">
        <f t="shared" si="36"/>
        <v>91.034482758620697</v>
      </c>
      <c r="CS13" s="228">
        <f t="shared" si="36"/>
        <v>99.622641509433961</v>
      </c>
      <c r="CT13" s="228">
        <f t="shared" si="36"/>
        <v>99.622641509433961</v>
      </c>
      <c r="CU13" s="228">
        <f t="shared" si="36"/>
        <v>99.622641509433961</v>
      </c>
      <c r="CV13" s="228">
        <f t="shared" si="36"/>
        <v>131.34328358208955</v>
      </c>
      <c r="CW13" s="228">
        <f t="shared" si="36"/>
        <v>102.72373540856032</v>
      </c>
      <c r="CX13" s="228">
        <f t="shared" si="36"/>
        <v>102.72373540856032</v>
      </c>
      <c r="CY13" s="228">
        <f t="shared" si="36"/>
        <v>102.72373540856032</v>
      </c>
      <c r="CZ13" s="229">
        <f t="shared" si="36"/>
        <v>131.34328358208955</v>
      </c>
      <c r="DA13" s="33">
        <f t="shared" si="36"/>
        <v>142.85714285714286</v>
      </c>
      <c r="DB13" s="228">
        <f t="shared" si="36"/>
        <v>72.58064516129032</v>
      </c>
      <c r="DC13" s="228">
        <f t="shared" si="36"/>
        <v>72.58064516129032</v>
      </c>
      <c r="DD13" s="228">
        <f t="shared" si="36"/>
        <v>72.58064516129032</v>
      </c>
      <c r="DE13" s="228">
        <f t="shared" si="36"/>
        <v>92.783505154639172</v>
      </c>
      <c r="DF13" s="228">
        <f t="shared" si="36"/>
        <v>92.783505154639172</v>
      </c>
      <c r="DG13" s="228">
        <f t="shared" si="35"/>
        <v>72.874493927125499</v>
      </c>
      <c r="DH13" s="228">
        <f t="shared" si="35"/>
        <v>72.289156626506013</v>
      </c>
      <c r="DI13" s="228">
        <f t="shared" si="35"/>
        <v>72.289156626506013</v>
      </c>
      <c r="DJ13" s="228">
        <f t="shared" ref="DJ13:DK13" si="37">12*DJ12/DJ11</f>
        <v>92.783505154639172</v>
      </c>
      <c r="DK13" s="228">
        <f t="shared" si="37"/>
        <v>73.469387755102034</v>
      </c>
      <c r="DL13" s="228">
        <f t="shared" si="35"/>
        <v>73.469387755102034</v>
      </c>
      <c r="DM13" s="228">
        <f t="shared" si="35"/>
        <v>73.469387755102034</v>
      </c>
      <c r="DN13" s="228">
        <f t="shared" si="35"/>
        <v>73.469387755102034</v>
      </c>
      <c r="DO13" s="228">
        <f t="shared" ref="DO13:DP13" si="38">12*DO12/DO11</f>
        <v>73.469387755102034</v>
      </c>
      <c r="DP13" s="228">
        <f t="shared" si="38"/>
        <v>73.170731707317074</v>
      </c>
      <c r="DQ13" s="228">
        <f t="shared" si="35"/>
        <v>93.75</v>
      </c>
      <c r="DR13" s="228">
        <f t="shared" si="35"/>
        <v>93.75</v>
      </c>
      <c r="DS13" s="228">
        <f t="shared" si="35"/>
        <v>93.75</v>
      </c>
      <c r="DT13" s="228">
        <f t="shared" ref="DT13" si="39">12*DT12/DT11</f>
        <v>72.58064516129032</v>
      </c>
      <c r="DU13" s="228">
        <f t="shared" si="35"/>
        <v>92.783505154639172</v>
      </c>
      <c r="DV13" s="228">
        <f t="shared" si="35"/>
        <v>92.783505154639172</v>
      </c>
      <c r="DW13" s="228">
        <f t="shared" ref="DW13:ET13" si="40">12*DW12/DW11</f>
        <v>92.783505154639172</v>
      </c>
      <c r="DX13" s="228">
        <f t="shared" ref="DX13:EN13" si="41">12*DX12/DX11</f>
        <v>67.924528301886795</v>
      </c>
      <c r="DY13" s="228">
        <f t="shared" si="41"/>
        <v>73.170731707317074</v>
      </c>
      <c r="DZ13" s="228">
        <f t="shared" si="41"/>
        <v>67.669172932330824</v>
      </c>
      <c r="EA13" s="228">
        <f t="shared" si="41"/>
        <v>73.170731707317074</v>
      </c>
      <c r="EB13" s="228">
        <f t="shared" si="41"/>
        <v>67.669172932330824</v>
      </c>
      <c r="EC13" s="228">
        <f t="shared" si="41"/>
        <v>73.170731707317074</v>
      </c>
      <c r="ED13" s="228">
        <f t="shared" si="41"/>
        <v>67.924528301886795</v>
      </c>
      <c r="EE13" s="228">
        <f t="shared" si="41"/>
        <v>73.170731707317074</v>
      </c>
      <c r="EF13" s="228">
        <f t="shared" si="41"/>
        <v>67.924528301886795</v>
      </c>
      <c r="EG13" s="228">
        <f t="shared" si="41"/>
        <v>73.170731707317074</v>
      </c>
      <c r="EH13" s="228">
        <f t="shared" si="41"/>
        <v>68.441064638783274</v>
      </c>
      <c r="EI13" s="228">
        <f t="shared" si="41"/>
        <v>73.170731707317074</v>
      </c>
      <c r="EJ13" s="228">
        <f t="shared" si="41"/>
        <v>90.909090909090907</v>
      </c>
      <c r="EK13" s="228">
        <f t="shared" si="41"/>
        <v>93.75</v>
      </c>
      <c r="EL13" s="228">
        <f t="shared" si="41"/>
        <v>89.552238805970163</v>
      </c>
      <c r="EM13" s="228">
        <f t="shared" si="41"/>
        <v>89.552238805970163</v>
      </c>
      <c r="EN13" s="228">
        <f t="shared" si="41"/>
        <v>92.783505154639172</v>
      </c>
      <c r="EO13" s="228">
        <f t="shared" si="40"/>
        <v>146.34146341463415</v>
      </c>
      <c r="EP13" s="228">
        <f t="shared" si="40"/>
        <v>111.80124223602483</v>
      </c>
      <c r="EQ13" s="228">
        <f t="shared" si="40"/>
        <v>111.80124223602483</v>
      </c>
      <c r="ER13" s="228">
        <f t="shared" si="40"/>
        <v>111.80124223602483</v>
      </c>
      <c r="ES13" s="228">
        <f t="shared" si="40"/>
        <v>111.80124223602483</v>
      </c>
      <c r="ET13" s="229">
        <f t="shared" si="40"/>
        <v>111.80124223602483</v>
      </c>
    </row>
    <row r="14" spans="1:16384">
      <c r="A14" s="4" t="s">
        <v>885</v>
      </c>
      <c r="B14" s="216">
        <v>16.100000000000001</v>
      </c>
      <c r="C14" s="33">
        <v>6.22</v>
      </c>
      <c r="D14" s="237">
        <v>16.100000000000001</v>
      </c>
      <c r="E14" s="237">
        <v>16.100000000000001</v>
      </c>
      <c r="F14" s="237">
        <v>16.100000000000001</v>
      </c>
      <c r="G14" s="237">
        <v>10.3</v>
      </c>
      <c r="H14" s="237">
        <v>6.22</v>
      </c>
      <c r="I14" s="218">
        <v>16.100000000000001</v>
      </c>
      <c r="J14" s="218">
        <v>16.100000000000001</v>
      </c>
      <c r="K14" s="218">
        <v>16.100000000000001</v>
      </c>
      <c r="L14" s="237">
        <v>10.3</v>
      </c>
      <c r="M14" s="246">
        <v>22.9</v>
      </c>
      <c r="N14" s="246">
        <v>22.9</v>
      </c>
      <c r="O14" s="246">
        <v>22.9</v>
      </c>
      <c r="P14" s="246">
        <v>22.9</v>
      </c>
      <c r="Q14" s="246">
        <v>22.9</v>
      </c>
      <c r="R14" s="246">
        <v>22.9</v>
      </c>
      <c r="S14" s="246">
        <v>22.9</v>
      </c>
      <c r="T14" s="246">
        <v>22.9</v>
      </c>
      <c r="U14" s="246">
        <v>22.9</v>
      </c>
      <c r="V14" s="246">
        <v>22.9</v>
      </c>
      <c r="W14" s="246">
        <v>22.9</v>
      </c>
      <c r="X14" s="246">
        <v>22.9</v>
      </c>
      <c r="Y14" s="246">
        <v>22.9</v>
      </c>
      <c r="Z14" s="246">
        <v>22.9</v>
      </c>
      <c r="AA14" s="246">
        <v>22.9</v>
      </c>
      <c r="AB14" s="246">
        <v>22.9</v>
      </c>
      <c r="AC14" s="218">
        <v>16.100000000000001</v>
      </c>
      <c r="AD14" s="218">
        <v>22.9</v>
      </c>
      <c r="AE14" s="237">
        <v>22.9</v>
      </c>
      <c r="AF14" s="237">
        <v>22.9</v>
      </c>
      <c r="AG14" s="219">
        <v>16.100000000000001</v>
      </c>
      <c r="AH14" s="237">
        <v>6.22</v>
      </c>
      <c r="AI14" s="228">
        <v>30</v>
      </c>
      <c r="AJ14" s="237">
        <v>30.2</v>
      </c>
      <c r="AK14" s="228">
        <v>30.2</v>
      </c>
      <c r="AL14" s="228">
        <v>30</v>
      </c>
      <c r="AM14" s="237">
        <v>6.22</v>
      </c>
      <c r="AN14" s="228">
        <v>34.9</v>
      </c>
      <c r="AO14" s="228">
        <v>34.9</v>
      </c>
      <c r="AP14" s="228">
        <v>34.9</v>
      </c>
      <c r="AQ14" s="228">
        <v>30</v>
      </c>
      <c r="AR14" s="246">
        <v>34.9</v>
      </c>
      <c r="AS14" s="246">
        <v>22.9</v>
      </c>
      <c r="AT14" s="246">
        <v>34.9</v>
      </c>
      <c r="AU14" s="246">
        <v>22.9</v>
      </c>
      <c r="AV14" s="246">
        <v>34.9</v>
      </c>
      <c r="AW14" s="246">
        <v>22.9</v>
      </c>
      <c r="AX14" s="246">
        <v>34.9</v>
      </c>
      <c r="AY14" s="246">
        <v>22.9</v>
      </c>
      <c r="AZ14" s="246">
        <v>34.9</v>
      </c>
      <c r="BA14" s="246">
        <v>22.9</v>
      </c>
      <c r="BB14" s="246">
        <v>34.9</v>
      </c>
      <c r="BC14" s="246">
        <v>22.9</v>
      </c>
      <c r="BD14" s="246">
        <v>34.9</v>
      </c>
      <c r="BE14" s="246">
        <v>22.9</v>
      </c>
      <c r="BF14" s="246">
        <v>22.9</v>
      </c>
      <c r="BG14" s="246">
        <v>22.9</v>
      </c>
      <c r="BH14" s="228">
        <v>30</v>
      </c>
      <c r="BI14" s="237">
        <v>34.9</v>
      </c>
      <c r="BJ14" s="237">
        <v>34.9</v>
      </c>
      <c r="BK14" s="237">
        <v>34.9</v>
      </c>
      <c r="BL14" s="238">
        <v>30</v>
      </c>
      <c r="BM14" s="237">
        <v>6.22</v>
      </c>
      <c r="BN14" s="228">
        <v>20.8</v>
      </c>
      <c r="BO14" s="228">
        <v>20.7</v>
      </c>
      <c r="BP14" s="237">
        <v>20.7</v>
      </c>
      <c r="BQ14" s="228">
        <v>13.1</v>
      </c>
      <c r="BR14" s="228">
        <v>8.52</v>
      </c>
      <c r="BS14" s="228">
        <v>19.649999999999999</v>
      </c>
      <c r="BT14" s="228">
        <v>19.649999999999999</v>
      </c>
      <c r="BU14" s="228">
        <v>19.649999999999999</v>
      </c>
      <c r="BV14" s="228">
        <v>19.2</v>
      </c>
      <c r="BW14" s="228">
        <v>19.399999999999999</v>
      </c>
      <c r="BX14" s="228">
        <v>13.1</v>
      </c>
      <c r="BY14" s="228">
        <v>13.1</v>
      </c>
      <c r="BZ14" s="228">
        <v>13.1</v>
      </c>
      <c r="CA14" s="246">
        <v>19.399999999999999</v>
      </c>
      <c r="CB14" s="228">
        <v>19.8</v>
      </c>
      <c r="CC14" s="228">
        <v>13.4</v>
      </c>
      <c r="CD14" s="228">
        <v>13.4</v>
      </c>
      <c r="CE14" s="228">
        <v>13.4</v>
      </c>
      <c r="CF14" s="228">
        <v>19.2</v>
      </c>
      <c r="CG14" s="228">
        <v>13.4</v>
      </c>
      <c r="CH14" s="228">
        <v>13.4</v>
      </c>
      <c r="CI14" s="228">
        <v>13.4</v>
      </c>
      <c r="CJ14" s="228">
        <v>24.6</v>
      </c>
      <c r="CK14" s="228">
        <v>21.7</v>
      </c>
      <c r="CL14" s="246">
        <v>24.6</v>
      </c>
      <c r="CM14" s="246">
        <v>21.7</v>
      </c>
      <c r="CN14" s="246">
        <v>24.6</v>
      </c>
      <c r="CO14" s="246">
        <v>21.7</v>
      </c>
      <c r="CP14" s="246">
        <v>24.6</v>
      </c>
      <c r="CQ14" s="246">
        <v>21.7</v>
      </c>
      <c r="CR14" s="246">
        <v>24.6</v>
      </c>
      <c r="CS14" s="246">
        <v>21.7</v>
      </c>
      <c r="CT14" s="246">
        <v>21.7</v>
      </c>
      <c r="CU14" s="246">
        <v>21.7</v>
      </c>
      <c r="CV14" s="228">
        <v>13.1</v>
      </c>
      <c r="CW14" s="228">
        <v>20.8</v>
      </c>
      <c r="CX14" s="237">
        <v>20.8</v>
      </c>
      <c r="CY14" s="237">
        <v>20.8</v>
      </c>
      <c r="CZ14" s="229">
        <v>13.1</v>
      </c>
      <c r="DA14" s="246">
        <v>6.22</v>
      </c>
      <c r="DB14" s="228">
        <v>30.7</v>
      </c>
      <c r="DC14" s="228">
        <v>30.7</v>
      </c>
      <c r="DD14" s="228">
        <v>30.7</v>
      </c>
      <c r="DE14" s="228">
        <v>24</v>
      </c>
      <c r="DF14" s="228">
        <v>24</v>
      </c>
      <c r="DG14" s="228">
        <v>31</v>
      </c>
      <c r="DH14" s="228">
        <v>30.7</v>
      </c>
      <c r="DI14" s="228">
        <v>30.7</v>
      </c>
      <c r="DJ14" s="228">
        <v>24</v>
      </c>
      <c r="DK14" s="228">
        <v>30.35</v>
      </c>
      <c r="DL14" s="228">
        <v>30.35</v>
      </c>
      <c r="DM14" s="228">
        <v>30.35</v>
      </c>
      <c r="DN14" s="228">
        <v>30.35</v>
      </c>
      <c r="DO14" s="228">
        <v>30.35</v>
      </c>
      <c r="DP14" s="228">
        <v>35.6</v>
      </c>
      <c r="DQ14" s="228">
        <v>23.7</v>
      </c>
      <c r="DR14" s="228">
        <v>23.7</v>
      </c>
      <c r="DS14" s="228">
        <v>23.7</v>
      </c>
      <c r="DT14" s="228">
        <v>30.7</v>
      </c>
      <c r="DU14" s="228">
        <v>24</v>
      </c>
      <c r="DV14" s="228">
        <v>24</v>
      </c>
      <c r="DW14" s="228">
        <v>24</v>
      </c>
      <c r="DX14" s="228">
        <v>32</v>
      </c>
      <c r="DY14" s="237">
        <v>30.3</v>
      </c>
      <c r="DZ14" s="228">
        <v>32.200000000000003</v>
      </c>
      <c r="EA14" s="246">
        <v>30.3</v>
      </c>
      <c r="EB14" s="228">
        <v>32.200000000000003</v>
      </c>
      <c r="EC14" s="246">
        <v>30.3</v>
      </c>
      <c r="ED14" s="228">
        <v>32</v>
      </c>
      <c r="EE14" s="246">
        <v>30.3</v>
      </c>
      <c r="EF14" s="228">
        <v>32</v>
      </c>
      <c r="EG14" s="246">
        <v>30.3</v>
      </c>
      <c r="EH14" s="228">
        <v>31.95</v>
      </c>
      <c r="EI14" s="246">
        <v>30.3</v>
      </c>
      <c r="EJ14" s="228">
        <v>24.6</v>
      </c>
      <c r="EK14" s="228">
        <v>23.7</v>
      </c>
      <c r="EL14" s="228">
        <v>25</v>
      </c>
      <c r="EM14" s="237">
        <v>25</v>
      </c>
      <c r="EN14" s="228">
        <v>24</v>
      </c>
      <c r="EO14" s="228">
        <v>10.55</v>
      </c>
      <c r="EP14" s="228">
        <v>18.100000000000001</v>
      </c>
      <c r="EQ14" s="228">
        <v>18.100000000000001</v>
      </c>
      <c r="ER14" s="228">
        <v>18.100000000000001</v>
      </c>
      <c r="ES14" s="228">
        <v>18.100000000000001</v>
      </c>
      <c r="ET14" s="229">
        <v>18.100000000000001</v>
      </c>
    </row>
    <row r="15" spans="1:16384">
      <c r="A15" s="4" t="s">
        <v>884</v>
      </c>
      <c r="B15" s="216">
        <f>B14*B9</f>
        <v>165.83</v>
      </c>
      <c r="C15" s="33">
        <f>C14*C9</f>
        <v>29.296199999999999</v>
      </c>
      <c r="D15" s="218">
        <f t="shared" ref="D15:H15" si="42">D14*D9</f>
        <v>165.83</v>
      </c>
      <c r="E15" s="218">
        <f t="shared" si="42"/>
        <v>165.83</v>
      </c>
      <c r="F15" s="218">
        <f t="shared" si="42"/>
        <v>165.83</v>
      </c>
      <c r="G15" s="237">
        <f t="shared" si="42"/>
        <v>84.872000000000014</v>
      </c>
      <c r="H15" s="237">
        <f t="shared" si="42"/>
        <v>29.296199999999999</v>
      </c>
      <c r="I15" s="218">
        <f>I14*I9</f>
        <v>165.83</v>
      </c>
      <c r="J15" s="218">
        <f t="shared" ref="J15:AP15" si="43">J14*J9</f>
        <v>165.83</v>
      </c>
      <c r="K15" s="218">
        <f t="shared" si="43"/>
        <v>165.83</v>
      </c>
      <c r="L15" s="218">
        <f t="shared" ref="L15:AM15" si="44">L14*L9</f>
        <v>84.872000000000014</v>
      </c>
      <c r="M15" s="218">
        <f t="shared" si="44"/>
        <v>329.76</v>
      </c>
      <c r="N15" s="218">
        <f t="shared" si="44"/>
        <v>329.76</v>
      </c>
      <c r="O15" s="218">
        <f t="shared" si="44"/>
        <v>329.76</v>
      </c>
      <c r="P15" s="218">
        <f t="shared" si="44"/>
        <v>329.76</v>
      </c>
      <c r="Q15" s="218">
        <f t="shared" si="44"/>
        <v>329.76</v>
      </c>
      <c r="R15" s="218">
        <f t="shared" si="44"/>
        <v>329.76</v>
      </c>
      <c r="S15" s="218">
        <f t="shared" si="44"/>
        <v>329.76</v>
      </c>
      <c r="T15" s="218">
        <f t="shared" si="44"/>
        <v>329.76</v>
      </c>
      <c r="U15" s="218">
        <f t="shared" si="44"/>
        <v>329.76</v>
      </c>
      <c r="V15" s="218">
        <f t="shared" si="44"/>
        <v>329.76</v>
      </c>
      <c r="W15" s="218">
        <f t="shared" si="44"/>
        <v>329.76</v>
      </c>
      <c r="X15" s="218">
        <f t="shared" si="44"/>
        <v>329.76</v>
      </c>
      <c r="Y15" s="218">
        <f t="shared" si="44"/>
        <v>329.76</v>
      </c>
      <c r="Z15" s="218">
        <f t="shared" si="44"/>
        <v>329.76</v>
      </c>
      <c r="AA15" s="218">
        <f t="shared" si="44"/>
        <v>329.76</v>
      </c>
      <c r="AB15" s="218">
        <f t="shared" si="44"/>
        <v>329.76</v>
      </c>
      <c r="AC15" s="218">
        <f t="shared" si="44"/>
        <v>165.83</v>
      </c>
      <c r="AD15" s="218">
        <f t="shared" si="44"/>
        <v>329.76</v>
      </c>
      <c r="AE15" s="218">
        <f t="shared" si="44"/>
        <v>329.76</v>
      </c>
      <c r="AF15" s="218">
        <f t="shared" si="44"/>
        <v>329.76</v>
      </c>
      <c r="AG15" s="219">
        <f t="shared" si="44"/>
        <v>165.83</v>
      </c>
      <c r="AH15" s="33">
        <f t="shared" si="44"/>
        <v>29.296199999999999</v>
      </c>
      <c r="AI15" s="228">
        <f t="shared" si="44"/>
        <v>212.4</v>
      </c>
      <c r="AJ15" s="228">
        <f t="shared" si="44"/>
        <v>248.84800000000001</v>
      </c>
      <c r="AK15" s="228">
        <f t="shared" si="44"/>
        <v>248.84800000000001</v>
      </c>
      <c r="AL15" s="228">
        <f t="shared" si="44"/>
        <v>212.4</v>
      </c>
      <c r="AM15" s="228">
        <f t="shared" si="44"/>
        <v>29.296199999999999</v>
      </c>
      <c r="AN15" s="228">
        <f t="shared" si="43"/>
        <v>359.47</v>
      </c>
      <c r="AO15" s="228">
        <f t="shared" si="43"/>
        <v>359.47</v>
      </c>
      <c r="AP15" s="228">
        <f t="shared" si="43"/>
        <v>359.47</v>
      </c>
      <c r="AQ15" s="228">
        <f t="shared" ref="AQ15:BR15" si="45">AQ14*AQ9</f>
        <v>212.4</v>
      </c>
      <c r="AR15" s="228">
        <f t="shared" si="45"/>
        <v>359.47</v>
      </c>
      <c r="AS15" s="228">
        <f t="shared" si="45"/>
        <v>329.76</v>
      </c>
      <c r="AT15" s="228">
        <f t="shared" si="45"/>
        <v>359.47</v>
      </c>
      <c r="AU15" s="228">
        <f t="shared" si="45"/>
        <v>329.76</v>
      </c>
      <c r="AV15" s="228">
        <f t="shared" si="45"/>
        <v>359.47</v>
      </c>
      <c r="AW15" s="228">
        <f t="shared" si="45"/>
        <v>329.76</v>
      </c>
      <c r="AX15" s="228">
        <f t="shared" si="45"/>
        <v>359.47</v>
      </c>
      <c r="AY15" s="228">
        <f t="shared" si="45"/>
        <v>329.76</v>
      </c>
      <c r="AZ15" s="228">
        <f t="shared" si="45"/>
        <v>359.47</v>
      </c>
      <c r="BA15" s="228">
        <f t="shared" si="45"/>
        <v>329.76</v>
      </c>
      <c r="BB15" s="228">
        <f t="shared" si="45"/>
        <v>359.47</v>
      </c>
      <c r="BC15" s="228">
        <f t="shared" si="45"/>
        <v>329.76</v>
      </c>
      <c r="BD15" s="228">
        <f t="shared" si="45"/>
        <v>359.47</v>
      </c>
      <c r="BE15" s="228">
        <f t="shared" si="45"/>
        <v>329.76</v>
      </c>
      <c r="BF15" s="228">
        <f t="shared" si="45"/>
        <v>329.76</v>
      </c>
      <c r="BG15" s="228">
        <f t="shared" si="45"/>
        <v>329.76</v>
      </c>
      <c r="BH15" s="228">
        <f t="shared" si="45"/>
        <v>212.4</v>
      </c>
      <c r="BI15" s="228">
        <f t="shared" si="45"/>
        <v>359.47</v>
      </c>
      <c r="BJ15" s="228">
        <f t="shared" si="45"/>
        <v>359.47</v>
      </c>
      <c r="BK15" s="228">
        <f t="shared" si="45"/>
        <v>359.47</v>
      </c>
      <c r="BL15" s="229">
        <f t="shared" si="45"/>
        <v>212.4</v>
      </c>
      <c r="BM15" s="228">
        <f t="shared" si="45"/>
        <v>29.296199999999999</v>
      </c>
      <c r="BN15" s="228">
        <f t="shared" si="45"/>
        <v>366.08000000000004</v>
      </c>
      <c r="BO15" s="228">
        <f t="shared" si="45"/>
        <v>327.06</v>
      </c>
      <c r="BP15" s="228">
        <f t="shared" si="45"/>
        <v>327.06</v>
      </c>
      <c r="BQ15" s="228">
        <f t="shared" si="45"/>
        <v>174.23000000000002</v>
      </c>
      <c r="BR15" s="228">
        <f t="shared" si="45"/>
        <v>70.204799999999992</v>
      </c>
      <c r="BS15" s="228">
        <f t="shared" ref="BS15" si="46">BS14*BS9</f>
        <v>471.59999999999997</v>
      </c>
      <c r="BT15" s="228">
        <f t="shared" ref="BT15" si="47">BT14*BT9</f>
        <v>471.59999999999997</v>
      </c>
      <c r="BU15" s="228">
        <f t="shared" ref="BU15:BW15" si="48">BU14*BU9</f>
        <v>471.59999999999997</v>
      </c>
      <c r="BV15" s="228">
        <f t="shared" si="48"/>
        <v>343.67999999999995</v>
      </c>
      <c r="BW15" s="228">
        <f t="shared" si="48"/>
        <v>388</v>
      </c>
      <c r="BX15" s="228">
        <f t="shared" ref="BX15" si="49">BX14*BX9</f>
        <v>174.23000000000002</v>
      </c>
      <c r="BY15" s="228">
        <f t="shared" ref="BY15" si="50">BY14*BY9</f>
        <v>174.23000000000002</v>
      </c>
      <c r="BZ15" s="228">
        <f t="shared" ref="BZ15:CB15" si="51">BZ14*BZ9</f>
        <v>174.23000000000002</v>
      </c>
      <c r="CA15" s="228">
        <f t="shared" si="51"/>
        <v>388</v>
      </c>
      <c r="CB15" s="228">
        <f t="shared" si="51"/>
        <v>518.76</v>
      </c>
      <c r="CC15" s="228">
        <f t="shared" ref="CC15" si="52">CC14*CC9</f>
        <v>138.02000000000001</v>
      </c>
      <c r="CD15" s="228">
        <f t="shared" ref="CD15" si="53">CD14*CD9</f>
        <v>138.02000000000001</v>
      </c>
      <c r="CE15" s="228">
        <f t="shared" ref="CE15:CF15" si="54">CE14*CE9</f>
        <v>138.02000000000001</v>
      </c>
      <c r="CF15" s="228">
        <f t="shared" si="54"/>
        <v>343.67999999999995</v>
      </c>
      <c r="CG15" s="228">
        <f t="shared" ref="CG15" si="55">CG14*CG9</f>
        <v>138.02000000000001</v>
      </c>
      <c r="CH15" s="228">
        <f t="shared" ref="CH15" si="56">CH14*CH9</f>
        <v>138.02000000000001</v>
      </c>
      <c r="CI15" s="228">
        <f t="shared" ref="CI15:DV15" si="57">CI14*CI9</f>
        <v>138.02000000000001</v>
      </c>
      <c r="CJ15" s="228">
        <f t="shared" ref="CJ15:DF15" si="58">CJ14*CJ9</f>
        <v>804.42000000000007</v>
      </c>
      <c r="CK15" s="228">
        <f t="shared" si="58"/>
        <v>618.44999999999993</v>
      </c>
      <c r="CL15" s="228">
        <f t="shared" si="58"/>
        <v>804.42000000000007</v>
      </c>
      <c r="CM15" s="228">
        <f t="shared" si="58"/>
        <v>618.44999999999993</v>
      </c>
      <c r="CN15" s="228">
        <f t="shared" si="58"/>
        <v>804.42000000000007</v>
      </c>
      <c r="CO15" s="228">
        <f t="shared" si="58"/>
        <v>618.44999999999993</v>
      </c>
      <c r="CP15" s="228">
        <f t="shared" si="58"/>
        <v>804.42000000000007</v>
      </c>
      <c r="CQ15" s="228">
        <f t="shared" si="58"/>
        <v>618.44999999999993</v>
      </c>
      <c r="CR15" s="228">
        <f t="shared" si="58"/>
        <v>804.42000000000007</v>
      </c>
      <c r="CS15" s="228">
        <f t="shared" si="58"/>
        <v>618.44999999999993</v>
      </c>
      <c r="CT15" s="228">
        <f t="shared" si="58"/>
        <v>618.44999999999993</v>
      </c>
      <c r="CU15" s="228">
        <f t="shared" si="58"/>
        <v>618.44999999999993</v>
      </c>
      <c r="CV15" s="228">
        <f t="shared" si="58"/>
        <v>174.23000000000002</v>
      </c>
      <c r="CW15" s="228">
        <f t="shared" si="58"/>
        <v>366.08000000000004</v>
      </c>
      <c r="CX15" s="228">
        <f t="shared" si="58"/>
        <v>366.08000000000004</v>
      </c>
      <c r="CY15" s="228">
        <f t="shared" si="58"/>
        <v>366.08000000000004</v>
      </c>
      <c r="CZ15" s="229">
        <f t="shared" si="58"/>
        <v>174.23000000000002</v>
      </c>
      <c r="DA15" s="33">
        <f t="shared" si="58"/>
        <v>29.296199999999999</v>
      </c>
      <c r="DB15" s="228">
        <f t="shared" si="58"/>
        <v>478.91999999999996</v>
      </c>
      <c r="DC15" s="228">
        <f t="shared" si="58"/>
        <v>478.91999999999996</v>
      </c>
      <c r="DD15" s="228">
        <f t="shared" si="58"/>
        <v>478.91999999999996</v>
      </c>
      <c r="DE15" s="228">
        <f t="shared" si="58"/>
        <v>233.04000000000002</v>
      </c>
      <c r="DF15" s="228">
        <f t="shared" si="58"/>
        <v>233.04000000000002</v>
      </c>
      <c r="DG15" s="228">
        <f t="shared" si="57"/>
        <v>700.6</v>
      </c>
      <c r="DH15" s="228">
        <f t="shared" si="57"/>
        <v>804.33999999999992</v>
      </c>
      <c r="DI15" s="228">
        <f t="shared" si="57"/>
        <v>804.33999999999992</v>
      </c>
      <c r="DJ15" s="228">
        <f t="shared" ref="DJ15:DK15" si="59">DJ14*DJ9</f>
        <v>233.04000000000002</v>
      </c>
      <c r="DK15" s="228">
        <f t="shared" si="59"/>
        <v>543.26499999999999</v>
      </c>
      <c r="DL15" s="228">
        <f t="shared" si="57"/>
        <v>543.26499999999999</v>
      </c>
      <c r="DM15" s="228">
        <f t="shared" si="57"/>
        <v>543.26499999999999</v>
      </c>
      <c r="DN15" s="228">
        <f t="shared" si="57"/>
        <v>543.26499999999999</v>
      </c>
      <c r="DO15" s="228">
        <f t="shared" ref="DO15:DP15" si="60">DO14*DO9</f>
        <v>543.26499999999999</v>
      </c>
      <c r="DP15" s="228">
        <f t="shared" si="60"/>
        <v>712</v>
      </c>
      <c r="DQ15" s="228">
        <f t="shared" si="57"/>
        <v>369.71999999999997</v>
      </c>
      <c r="DR15" s="228">
        <f t="shared" si="57"/>
        <v>369.71999999999997</v>
      </c>
      <c r="DS15" s="228">
        <f t="shared" si="57"/>
        <v>369.71999999999997</v>
      </c>
      <c r="DT15" s="228">
        <f t="shared" ref="DT15" si="61">DT14*DT9</f>
        <v>478.91999999999996</v>
      </c>
      <c r="DU15" s="228">
        <f t="shared" si="57"/>
        <v>280.79999999999995</v>
      </c>
      <c r="DV15" s="228">
        <f t="shared" si="57"/>
        <v>280.79999999999995</v>
      </c>
      <c r="DW15" s="228">
        <f t="shared" ref="DW15:ET15" si="62">DW14*DW9</f>
        <v>233.04000000000002</v>
      </c>
      <c r="DX15" s="228">
        <f t="shared" ref="DX15:EN15" si="63">DX14*DX9</f>
        <v>912</v>
      </c>
      <c r="DY15" s="228">
        <f t="shared" si="63"/>
        <v>606</v>
      </c>
      <c r="DZ15" s="228">
        <f t="shared" si="63"/>
        <v>1001.4200000000002</v>
      </c>
      <c r="EA15" s="228">
        <f t="shared" si="63"/>
        <v>606</v>
      </c>
      <c r="EB15" s="228">
        <f t="shared" si="63"/>
        <v>1001.4200000000002</v>
      </c>
      <c r="EC15" s="228">
        <f t="shared" si="63"/>
        <v>606</v>
      </c>
      <c r="ED15" s="228">
        <f t="shared" si="63"/>
        <v>912</v>
      </c>
      <c r="EE15" s="228">
        <f t="shared" si="63"/>
        <v>606</v>
      </c>
      <c r="EF15" s="228">
        <f t="shared" si="63"/>
        <v>912</v>
      </c>
      <c r="EG15" s="228">
        <f t="shared" si="63"/>
        <v>606</v>
      </c>
      <c r="EH15" s="228">
        <f t="shared" si="63"/>
        <v>808.33500000000004</v>
      </c>
      <c r="EI15" s="228">
        <f t="shared" si="63"/>
        <v>606</v>
      </c>
      <c r="EJ15" s="228">
        <f t="shared" si="63"/>
        <v>282.90000000000003</v>
      </c>
      <c r="EK15" s="228">
        <f t="shared" si="63"/>
        <v>369.71999999999997</v>
      </c>
      <c r="EL15" s="228">
        <f t="shared" si="63"/>
        <v>332.5</v>
      </c>
      <c r="EM15" s="228">
        <f t="shared" si="63"/>
        <v>332.5</v>
      </c>
      <c r="EN15" s="228">
        <f t="shared" si="63"/>
        <v>233.04000000000002</v>
      </c>
      <c r="EO15" s="228">
        <f t="shared" si="62"/>
        <v>64.988</v>
      </c>
      <c r="EP15" s="228">
        <f t="shared" si="62"/>
        <v>128.14800000000002</v>
      </c>
      <c r="EQ15" s="228">
        <f t="shared" si="62"/>
        <v>128.14800000000002</v>
      </c>
      <c r="ER15" s="228">
        <f t="shared" si="62"/>
        <v>128.14800000000002</v>
      </c>
      <c r="ES15" s="228">
        <f t="shared" si="62"/>
        <v>128.14800000000002</v>
      </c>
      <c r="ET15" s="229">
        <f t="shared" si="62"/>
        <v>128.14800000000002</v>
      </c>
    </row>
    <row r="16" spans="1:16384">
      <c r="A16" s="23" t="s">
        <v>887</v>
      </c>
      <c r="B16" s="216">
        <f>IF(B15-B4&gt;0, 1, 0)</f>
        <v>1</v>
      </c>
      <c r="C16" s="33">
        <f t="shared" ref="C16:H16" si="64">IF(C15-C4&gt;0, 1, 0)</f>
        <v>1</v>
      </c>
      <c r="D16" s="218">
        <f t="shared" si="64"/>
        <v>1</v>
      </c>
      <c r="E16" s="218">
        <f t="shared" si="64"/>
        <v>1</v>
      </c>
      <c r="F16" s="218">
        <f t="shared" si="64"/>
        <v>1</v>
      </c>
      <c r="G16" s="218">
        <f t="shared" si="64"/>
        <v>1</v>
      </c>
      <c r="H16" s="218">
        <f t="shared" si="64"/>
        <v>1</v>
      </c>
      <c r="I16" s="218">
        <f>IF(I15-I4&gt;0, 1, 0)</f>
        <v>1</v>
      </c>
      <c r="J16" s="218">
        <f t="shared" ref="J16:AP16" si="65">IF(J15-J4&gt;0, 1, 0)</f>
        <v>1</v>
      </c>
      <c r="K16" s="218">
        <f t="shared" si="65"/>
        <v>1</v>
      </c>
      <c r="L16" s="218">
        <f t="shared" ref="L16:AM16" si="66">IF(L15-L4&gt;0, 1, 0)</f>
        <v>1</v>
      </c>
      <c r="M16" s="218">
        <f t="shared" si="66"/>
        <v>1</v>
      </c>
      <c r="N16" s="218">
        <f t="shared" si="66"/>
        <v>1</v>
      </c>
      <c r="O16" s="218">
        <f t="shared" si="66"/>
        <v>1</v>
      </c>
      <c r="P16" s="218">
        <f t="shared" si="66"/>
        <v>1</v>
      </c>
      <c r="Q16" s="218">
        <f t="shared" si="66"/>
        <v>1</v>
      </c>
      <c r="R16" s="218">
        <f t="shared" si="66"/>
        <v>1</v>
      </c>
      <c r="S16" s="218">
        <f t="shared" si="66"/>
        <v>1</v>
      </c>
      <c r="T16" s="218">
        <f t="shared" si="66"/>
        <v>1</v>
      </c>
      <c r="U16" s="218">
        <f t="shared" si="66"/>
        <v>1</v>
      </c>
      <c r="V16" s="218">
        <f t="shared" si="66"/>
        <v>1</v>
      </c>
      <c r="W16" s="218">
        <f t="shared" si="66"/>
        <v>1</v>
      </c>
      <c r="X16" s="218">
        <f t="shared" si="66"/>
        <v>1</v>
      </c>
      <c r="Y16" s="218">
        <f t="shared" si="66"/>
        <v>1</v>
      </c>
      <c r="Z16" s="218">
        <f t="shared" si="66"/>
        <v>1</v>
      </c>
      <c r="AA16" s="218">
        <f t="shared" si="66"/>
        <v>1</v>
      </c>
      <c r="AB16" s="218">
        <f t="shared" si="66"/>
        <v>1</v>
      </c>
      <c r="AC16" s="218">
        <f t="shared" si="66"/>
        <v>1</v>
      </c>
      <c r="AD16" s="218">
        <f t="shared" si="66"/>
        <v>1</v>
      </c>
      <c r="AE16" s="218">
        <f t="shared" si="66"/>
        <v>1</v>
      </c>
      <c r="AF16" s="218">
        <f t="shared" si="66"/>
        <v>1</v>
      </c>
      <c r="AG16" s="219">
        <f t="shared" si="66"/>
        <v>1</v>
      </c>
      <c r="AH16" s="33">
        <f t="shared" si="66"/>
        <v>1</v>
      </c>
      <c r="AI16" s="228">
        <f t="shared" si="66"/>
        <v>1</v>
      </c>
      <c r="AJ16" s="228">
        <f t="shared" si="66"/>
        <v>1</v>
      </c>
      <c r="AK16" s="228">
        <f t="shared" si="66"/>
        <v>1</v>
      </c>
      <c r="AL16" s="228">
        <f t="shared" si="66"/>
        <v>1</v>
      </c>
      <c r="AM16" s="228">
        <f t="shared" si="66"/>
        <v>1</v>
      </c>
      <c r="AN16" s="228">
        <f t="shared" si="65"/>
        <v>1</v>
      </c>
      <c r="AO16" s="228">
        <f t="shared" si="65"/>
        <v>1</v>
      </c>
      <c r="AP16" s="228">
        <f t="shared" si="65"/>
        <v>1</v>
      </c>
      <c r="AQ16" s="228">
        <f t="shared" ref="AQ16:BR16" si="67">IF(AQ15-AQ4&gt;0, 1, 0)</f>
        <v>1</v>
      </c>
      <c r="AR16" s="228">
        <f t="shared" si="67"/>
        <v>1</v>
      </c>
      <c r="AS16" s="228">
        <f t="shared" si="67"/>
        <v>1</v>
      </c>
      <c r="AT16" s="228">
        <f t="shared" si="67"/>
        <v>1</v>
      </c>
      <c r="AU16" s="228">
        <f t="shared" si="67"/>
        <v>1</v>
      </c>
      <c r="AV16" s="228">
        <f t="shared" si="67"/>
        <v>1</v>
      </c>
      <c r="AW16" s="228">
        <f t="shared" si="67"/>
        <v>1</v>
      </c>
      <c r="AX16" s="228">
        <f t="shared" si="67"/>
        <v>1</v>
      </c>
      <c r="AY16" s="228">
        <f t="shared" si="67"/>
        <v>1</v>
      </c>
      <c r="AZ16" s="228">
        <f t="shared" si="67"/>
        <v>1</v>
      </c>
      <c r="BA16" s="228">
        <f t="shared" si="67"/>
        <v>1</v>
      </c>
      <c r="BB16" s="228">
        <f t="shared" si="67"/>
        <v>1</v>
      </c>
      <c r="BC16" s="228">
        <f t="shared" si="67"/>
        <v>1</v>
      </c>
      <c r="BD16" s="228">
        <f t="shared" si="67"/>
        <v>1</v>
      </c>
      <c r="BE16" s="228">
        <f t="shared" si="67"/>
        <v>1</v>
      </c>
      <c r="BF16" s="228">
        <f t="shared" si="67"/>
        <v>1</v>
      </c>
      <c r="BG16" s="228">
        <f t="shared" si="67"/>
        <v>1</v>
      </c>
      <c r="BH16" s="228">
        <f t="shared" si="67"/>
        <v>1</v>
      </c>
      <c r="BI16" s="228">
        <f t="shared" si="67"/>
        <v>1</v>
      </c>
      <c r="BJ16" s="228">
        <f t="shared" si="67"/>
        <v>1</v>
      </c>
      <c r="BK16" s="228">
        <f t="shared" si="67"/>
        <v>1</v>
      </c>
      <c r="BL16" s="229">
        <f t="shared" si="67"/>
        <v>1</v>
      </c>
      <c r="BM16" s="228">
        <f t="shared" si="67"/>
        <v>1</v>
      </c>
      <c r="BN16" s="228">
        <f t="shared" si="67"/>
        <v>1</v>
      </c>
      <c r="BO16" s="228">
        <f t="shared" si="67"/>
        <v>1</v>
      </c>
      <c r="BP16" s="228">
        <f t="shared" si="67"/>
        <v>1</v>
      </c>
      <c r="BQ16" s="228">
        <f t="shared" si="67"/>
        <v>1</v>
      </c>
      <c r="BR16" s="228">
        <f t="shared" si="67"/>
        <v>1</v>
      </c>
      <c r="BS16" s="228">
        <f t="shared" ref="BS16" si="68">IF(BS15-BS4&gt;0, 1, 0)</f>
        <v>1</v>
      </c>
      <c r="BT16" s="228">
        <f t="shared" ref="BT16" si="69">IF(BT15-BT4&gt;0, 1, 0)</f>
        <v>1</v>
      </c>
      <c r="BU16" s="228">
        <f t="shared" ref="BU16:BW16" si="70">IF(BU15-BU4&gt;0, 1, 0)</f>
        <v>1</v>
      </c>
      <c r="BV16" s="228">
        <f t="shared" si="70"/>
        <v>1</v>
      </c>
      <c r="BW16" s="228">
        <f t="shared" si="70"/>
        <v>1</v>
      </c>
      <c r="BX16" s="228">
        <f t="shared" ref="BX16" si="71">IF(BX15-BX4&gt;0, 1, 0)</f>
        <v>1</v>
      </c>
      <c r="BY16" s="228">
        <f t="shared" ref="BY16" si="72">IF(BY15-BY4&gt;0, 1, 0)</f>
        <v>1</v>
      </c>
      <c r="BZ16" s="228">
        <f t="shared" ref="BZ16:CB16" si="73">IF(BZ15-BZ4&gt;0, 1, 0)</f>
        <v>1</v>
      </c>
      <c r="CA16" s="228">
        <f t="shared" si="73"/>
        <v>1</v>
      </c>
      <c r="CB16" s="228">
        <f t="shared" si="73"/>
        <v>1</v>
      </c>
      <c r="CC16" s="228">
        <f t="shared" ref="CC16" si="74">IF(CC15-CC4&gt;0, 1, 0)</f>
        <v>1</v>
      </c>
      <c r="CD16" s="228">
        <f t="shared" ref="CD16" si="75">IF(CD15-CD4&gt;0, 1, 0)</f>
        <v>1</v>
      </c>
      <c r="CE16" s="228">
        <f t="shared" ref="CE16:CF16" si="76">IF(CE15-CE4&gt;0, 1, 0)</f>
        <v>1</v>
      </c>
      <c r="CF16" s="228">
        <f t="shared" si="76"/>
        <v>1</v>
      </c>
      <c r="CG16" s="228">
        <f t="shared" ref="CG16" si="77">IF(CG15-CG4&gt;0, 1, 0)</f>
        <v>1</v>
      </c>
      <c r="CH16" s="228">
        <f t="shared" ref="CH16" si="78">IF(CH15-CH4&gt;0, 1, 0)</f>
        <v>1</v>
      </c>
      <c r="CI16" s="228">
        <f t="shared" ref="CI16:DV16" si="79">IF(CI15-CI4&gt;0, 1, 0)</f>
        <v>1</v>
      </c>
      <c r="CJ16" s="228">
        <f t="shared" ref="CJ16:DF16" si="80">IF(CJ15-CJ4&gt;0, 1, 0)</f>
        <v>1</v>
      </c>
      <c r="CK16" s="228">
        <f t="shared" si="80"/>
        <v>1</v>
      </c>
      <c r="CL16" s="228">
        <f t="shared" si="80"/>
        <v>1</v>
      </c>
      <c r="CM16" s="228">
        <f t="shared" si="80"/>
        <v>1</v>
      </c>
      <c r="CN16" s="228">
        <f t="shared" si="80"/>
        <v>1</v>
      </c>
      <c r="CO16" s="228">
        <f t="shared" si="80"/>
        <v>1</v>
      </c>
      <c r="CP16" s="228">
        <f t="shared" si="80"/>
        <v>1</v>
      </c>
      <c r="CQ16" s="228">
        <f t="shared" si="80"/>
        <v>1</v>
      </c>
      <c r="CR16" s="228">
        <f t="shared" si="80"/>
        <v>1</v>
      </c>
      <c r="CS16" s="228">
        <f t="shared" si="80"/>
        <v>1</v>
      </c>
      <c r="CT16" s="228">
        <f t="shared" si="80"/>
        <v>1</v>
      </c>
      <c r="CU16" s="228">
        <f t="shared" si="80"/>
        <v>1</v>
      </c>
      <c r="CV16" s="228">
        <f t="shared" si="80"/>
        <v>1</v>
      </c>
      <c r="CW16" s="228">
        <f t="shared" si="80"/>
        <v>1</v>
      </c>
      <c r="CX16" s="228">
        <f t="shared" si="80"/>
        <v>1</v>
      </c>
      <c r="CY16" s="228">
        <f t="shared" si="80"/>
        <v>1</v>
      </c>
      <c r="CZ16" s="229">
        <f t="shared" si="80"/>
        <v>1</v>
      </c>
      <c r="DA16" s="33">
        <f t="shared" si="80"/>
        <v>1</v>
      </c>
      <c r="DB16" s="228">
        <f t="shared" si="80"/>
        <v>1</v>
      </c>
      <c r="DC16" s="228">
        <f t="shared" si="80"/>
        <v>1</v>
      </c>
      <c r="DD16" s="228">
        <f t="shared" si="80"/>
        <v>1</v>
      </c>
      <c r="DE16" s="228">
        <f t="shared" si="80"/>
        <v>1</v>
      </c>
      <c r="DF16" s="228">
        <f t="shared" si="80"/>
        <v>1</v>
      </c>
      <c r="DG16" s="228">
        <f t="shared" si="79"/>
        <v>1</v>
      </c>
      <c r="DH16" s="228">
        <f t="shared" si="79"/>
        <v>1</v>
      </c>
      <c r="DI16" s="228">
        <f t="shared" si="79"/>
        <v>1</v>
      </c>
      <c r="DJ16" s="228">
        <f t="shared" ref="DJ16:DK16" si="81">IF(DJ15-DJ4&gt;0, 1, 0)</f>
        <v>1</v>
      </c>
      <c r="DK16" s="228">
        <f t="shared" si="81"/>
        <v>1</v>
      </c>
      <c r="DL16" s="228">
        <f t="shared" si="79"/>
        <v>1</v>
      </c>
      <c r="DM16" s="228">
        <f t="shared" si="79"/>
        <v>1</v>
      </c>
      <c r="DN16" s="228">
        <f t="shared" si="79"/>
        <v>1</v>
      </c>
      <c r="DO16" s="228">
        <f t="shared" ref="DO16:DP16" si="82">IF(DO15-DO4&gt;0, 1, 0)</f>
        <v>1</v>
      </c>
      <c r="DP16" s="228">
        <f t="shared" si="82"/>
        <v>1</v>
      </c>
      <c r="DQ16" s="228">
        <f t="shared" si="79"/>
        <v>1</v>
      </c>
      <c r="DR16" s="228">
        <f t="shared" si="79"/>
        <v>1</v>
      </c>
      <c r="DS16" s="228">
        <f t="shared" si="79"/>
        <v>1</v>
      </c>
      <c r="DT16" s="228">
        <f t="shared" ref="DT16" si="83">IF(DT15-DT4&gt;0, 1, 0)</f>
        <v>1</v>
      </c>
      <c r="DU16" s="228">
        <f t="shared" si="79"/>
        <v>1</v>
      </c>
      <c r="DV16" s="228">
        <f t="shared" si="79"/>
        <v>1</v>
      </c>
      <c r="DW16" s="228">
        <f t="shared" ref="DW16:ET16" si="84">IF(DW15-DW4&gt;0, 1, 0)</f>
        <v>1</v>
      </c>
      <c r="DX16" s="228">
        <f t="shared" ref="DX16:EN16" si="85">IF(DX15-DX4&gt;0, 1, 0)</f>
        <v>1</v>
      </c>
      <c r="DY16" s="228">
        <f t="shared" si="85"/>
        <v>1</v>
      </c>
      <c r="DZ16" s="228">
        <f t="shared" si="85"/>
        <v>1</v>
      </c>
      <c r="EA16" s="228">
        <f t="shared" si="85"/>
        <v>1</v>
      </c>
      <c r="EB16" s="228">
        <f t="shared" si="85"/>
        <v>1</v>
      </c>
      <c r="EC16" s="228">
        <f t="shared" si="85"/>
        <v>1</v>
      </c>
      <c r="ED16" s="228">
        <f t="shared" si="85"/>
        <v>1</v>
      </c>
      <c r="EE16" s="228">
        <f t="shared" si="85"/>
        <v>1</v>
      </c>
      <c r="EF16" s="228">
        <f t="shared" si="85"/>
        <v>1</v>
      </c>
      <c r="EG16" s="228">
        <f t="shared" si="85"/>
        <v>1</v>
      </c>
      <c r="EH16" s="228">
        <f t="shared" si="85"/>
        <v>1</v>
      </c>
      <c r="EI16" s="228">
        <f t="shared" si="85"/>
        <v>1</v>
      </c>
      <c r="EJ16" s="228">
        <f t="shared" si="85"/>
        <v>1</v>
      </c>
      <c r="EK16" s="228">
        <f t="shared" si="85"/>
        <v>1</v>
      </c>
      <c r="EL16" s="228">
        <f t="shared" si="85"/>
        <v>1</v>
      </c>
      <c r="EM16" s="228">
        <f t="shared" si="85"/>
        <v>1</v>
      </c>
      <c r="EN16" s="228">
        <f t="shared" si="85"/>
        <v>1</v>
      </c>
      <c r="EO16" s="228">
        <f t="shared" si="84"/>
        <v>1</v>
      </c>
      <c r="EP16" s="228">
        <f t="shared" si="84"/>
        <v>1</v>
      </c>
      <c r="EQ16" s="228">
        <f t="shared" si="84"/>
        <v>1</v>
      </c>
      <c r="ER16" s="228">
        <f t="shared" si="84"/>
        <v>1</v>
      </c>
      <c r="ES16" s="228">
        <f t="shared" si="84"/>
        <v>1</v>
      </c>
      <c r="ET16" s="229">
        <f t="shared" si="84"/>
        <v>1</v>
      </c>
    </row>
    <row r="17" spans="1:16384" ht="15.75" thickBot="1">
      <c r="A17" s="2" t="s">
        <v>185</v>
      </c>
      <c r="B17" s="21" t="str">
        <f>B8</f>
        <v>W8x35</v>
      </c>
      <c r="C17" s="53" t="str">
        <f t="shared" ref="C17:H17" si="86">C8</f>
        <v>W5x16</v>
      </c>
      <c r="D17" s="221" t="str">
        <f t="shared" si="86"/>
        <v>W8x35</v>
      </c>
      <c r="E17" s="221" t="str">
        <f t="shared" si="86"/>
        <v>W8x35</v>
      </c>
      <c r="F17" s="221" t="str">
        <f t="shared" si="86"/>
        <v>W8x35</v>
      </c>
      <c r="G17" s="221" t="str">
        <f t="shared" si="86"/>
        <v>W8x28</v>
      </c>
      <c r="H17" s="221" t="str">
        <f t="shared" si="86"/>
        <v>W5x16</v>
      </c>
      <c r="I17" s="221" t="str">
        <f t="shared" ref="I17:AP17" si="87">I8</f>
        <v>W8x35</v>
      </c>
      <c r="J17" s="221" t="str">
        <f t="shared" si="87"/>
        <v>W8x35</v>
      </c>
      <c r="K17" s="221" t="str">
        <f t="shared" si="87"/>
        <v>W8x35</v>
      </c>
      <c r="L17" s="221" t="str">
        <f t="shared" ref="L17:AM17" si="88">L8</f>
        <v>W8x28</v>
      </c>
      <c r="M17" s="221" t="str">
        <f t="shared" si="88"/>
        <v>W10x45</v>
      </c>
      <c r="N17" s="221" t="str">
        <f t="shared" si="88"/>
        <v>W10x45</v>
      </c>
      <c r="O17" s="221" t="str">
        <f t="shared" si="88"/>
        <v>W10x45</v>
      </c>
      <c r="P17" s="221" t="str">
        <f t="shared" si="88"/>
        <v>W10x45</v>
      </c>
      <c r="Q17" s="221" t="str">
        <f t="shared" si="88"/>
        <v>W10x45</v>
      </c>
      <c r="R17" s="221" t="str">
        <f t="shared" si="88"/>
        <v>W10x45</v>
      </c>
      <c r="S17" s="221" t="str">
        <f t="shared" si="88"/>
        <v>W10x45</v>
      </c>
      <c r="T17" s="221" t="str">
        <f t="shared" si="88"/>
        <v>W10x45</v>
      </c>
      <c r="U17" s="221" t="str">
        <f t="shared" si="88"/>
        <v>W10x45</v>
      </c>
      <c r="V17" s="221" t="str">
        <f t="shared" si="88"/>
        <v>W10x45</v>
      </c>
      <c r="W17" s="221" t="str">
        <f t="shared" si="88"/>
        <v>W10x45</v>
      </c>
      <c r="X17" s="221" t="str">
        <f t="shared" si="88"/>
        <v>W10x45</v>
      </c>
      <c r="Y17" s="221" t="str">
        <f t="shared" si="88"/>
        <v>W10x45</v>
      </c>
      <c r="Z17" s="221" t="str">
        <f t="shared" si="88"/>
        <v>W10x45</v>
      </c>
      <c r="AA17" s="221" t="str">
        <f t="shared" si="88"/>
        <v>W10x45</v>
      </c>
      <c r="AB17" s="221" t="str">
        <f t="shared" si="88"/>
        <v>W10x45</v>
      </c>
      <c r="AC17" s="221" t="str">
        <f t="shared" si="88"/>
        <v>W8x35</v>
      </c>
      <c r="AD17" s="221" t="str">
        <f t="shared" si="88"/>
        <v>W10x45</v>
      </c>
      <c r="AE17" s="221" t="str">
        <f t="shared" si="88"/>
        <v>W10x45</v>
      </c>
      <c r="AF17" s="221" t="str">
        <f t="shared" si="88"/>
        <v>W10x45</v>
      </c>
      <c r="AG17" s="222" t="str">
        <f t="shared" si="88"/>
        <v>W8x35</v>
      </c>
      <c r="AH17" s="53" t="str">
        <f t="shared" si="88"/>
        <v>W5x16</v>
      </c>
      <c r="AI17" s="227" t="str">
        <f t="shared" si="88"/>
        <v>W8x24</v>
      </c>
      <c r="AJ17" s="227" t="str">
        <f t="shared" si="88"/>
        <v>W8x28</v>
      </c>
      <c r="AK17" s="227" t="str">
        <f t="shared" si="88"/>
        <v>W8x28</v>
      </c>
      <c r="AL17" s="227" t="str">
        <f t="shared" si="88"/>
        <v>W8x24</v>
      </c>
      <c r="AM17" s="227" t="str">
        <f t="shared" si="88"/>
        <v>W5x16</v>
      </c>
      <c r="AN17" s="227" t="str">
        <f t="shared" si="87"/>
        <v>W8x35</v>
      </c>
      <c r="AO17" s="227" t="str">
        <f t="shared" si="87"/>
        <v>W8x35</v>
      </c>
      <c r="AP17" s="227" t="str">
        <f t="shared" si="87"/>
        <v>W8x35</v>
      </c>
      <c r="AQ17" s="227" t="str">
        <f t="shared" ref="AQ17:BR17" si="89">AQ8</f>
        <v>W8x24</v>
      </c>
      <c r="AR17" s="227" t="str">
        <f t="shared" si="89"/>
        <v>W8x35</v>
      </c>
      <c r="AS17" s="227" t="str">
        <f t="shared" si="89"/>
        <v>W10x45</v>
      </c>
      <c r="AT17" s="227" t="str">
        <f t="shared" si="89"/>
        <v>W8x35</v>
      </c>
      <c r="AU17" s="227" t="str">
        <f t="shared" si="89"/>
        <v>W10x45</v>
      </c>
      <c r="AV17" s="227" t="str">
        <f t="shared" si="89"/>
        <v>W8x35</v>
      </c>
      <c r="AW17" s="227" t="str">
        <f t="shared" si="89"/>
        <v>W10x45</v>
      </c>
      <c r="AX17" s="227" t="str">
        <f t="shared" si="89"/>
        <v>W8x35</v>
      </c>
      <c r="AY17" s="227" t="str">
        <f t="shared" si="89"/>
        <v>W10x45</v>
      </c>
      <c r="AZ17" s="227" t="str">
        <f t="shared" si="89"/>
        <v>W8x35</v>
      </c>
      <c r="BA17" s="227" t="str">
        <f t="shared" si="89"/>
        <v>W10x45</v>
      </c>
      <c r="BB17" s="227" t="str">
        <f t="shared" si="89"/>
        <v>W8x35</v>
      </c>
      <c r="BC17" s="227" t="str">
        <f t="shared" si="89"/>
        <v>W10x45</v>
      </c>
      <c r="BD17" s="227" t="str">
        <f t="shared" si="89"/>
        <v>W8x35</v>
      </c>
      <c r="BE17" s="227" t="str">
        <f t="shared" si="89"/>
        <v>W10x45</v>
      </c>
      <c r="BF17" s="227" t="str">
        <f t="shared" si="89"/>
        <v>W10x45</v>
      </c>
      <c r="BG17" s="227" t="str">
        <f t="shared" si="89"/>
        <v>W10x45</v>
      </c>
      <c r="BH17" s="227" t="str">
        <f t="shared" si="89"/>
        <v>W8x24</v>
      </c>
      <c r="BI17" s="227" t="str">
        <f t="shared" si="89"/>
        <v>W8x35</v>
      </c>
      <c r="BJ17" s="227" t="str">
        <f t="shared" si="89"/>
        <v>W8x35</v>
      </c>
      <c r="BK17" s="227" t="str">
        <f t="shared" si="89"/>
        <v>W8x35</v>
      </c>
      <c r="BL17" s="232" t="str">
        <f t="shared" si="89"/>
        <v>W8x24</v>
      </c>
      <c r="BM17" s="227" t="str">
        <f t="shared" si="89"/>
        <v>W5x16</v>
      </c>
      <c r="BN17" s="227" t="str">
        <f t="shared" si="89"/>
        <v>W10x60</v>
      </c>
      <c r="BO17" s="227" t="str">
        <f t="shared" si="89"/>
        <v>W10x54</v>
      </c>
      <c r="BP17" s="227" t="str">
        <f t="shared" si="89"/>
        <v>W10x54</v>
      </c>
      <c r="BQ17" s="227" t="str">
        <f t="shared" si="89"/>
        <v>W10x45</v>
      </c>
      <c r="BR17" s="227" t="str">
        <f t="shared" si="89"/>
        <v>W8x28</v>
      </c>
      <c r="BS17" s="227" t="str">
        <f t="shared" ref="BS17:CI17" si="90">BS8</f>
        <v>W14x82</v>
      </c>
      <c r="BT17" s="227" t="str">
        <f t="shared" si="90"/>
        <v>W14x82</v>
      </c>
      <c r="BU17" s="227" t="str">
        <f t="shared" si="90"/>
        <v>W14x82</v>
      </c>
      <c r="BV17" s="227" t="str">
        <f t="shared" ref="BV17:BW17" si="91">BV8</f>
        <v>W14x61</v>
      </c>
      <c r="BW17" s="227" t="str">
        <f t="shared" si="91"/>
        <v>W14X68</v>
      </c>
      <c r="BX17" s="227" t="str">
        <f t="shared" si="90"/>
        <v>W10x45</v>
      </c>
      <c r="BY17" s="227" t="str">
        <f t="shared" si="90"/>
        <v>W10x45</v>
      </c>
      <c r="BZ17" s="227" t="str">
        <f t="shared" si="90"/>
        <v>W10x45</v>
      </c>
      <c r="CA17" s="227" t="str">
        <f t="shared" ref="CA17:CB17" si="92">CA8</f>
        <v>W14x68</v>
      </c>
      <c r="CB17" s="227" t="str">
        <f t="shared" si="92"/>
        <v>W16x89</v>
      </c>
      <c r="CC17" s="227" t="str">
        <f t="shared" si="90"/>
        <v>W8x35</v>
      </c>
      <c r="CD17" s="227" t="str">
        <f t="shared" si="90"/>
        <v>W8x35</v>
      </c>
      <c r="CE17" s="227" t="str">
        <f t="shared" si="90"/>
        <v>W8x35</v>
      </c>
      <c r="CF17" s="227" t="str">
        <f t="shared" ref="CF17" si="93">CF8</f>
        <v>W14x61</v>
      </c>
      <c r="CG17" s="227" t="str">
        <f t="shared" si="90"/>
        <v>W8x35</v>
      </c>
      <c r="CH17" s="227" t="str">
        <f t="shared" si="90"/>
        <v>W8x35</v>
      </c>
      <c r="CI17" s="227" t="str">
        <f t="shared" si="90"/>
        <v>W8x35</v>
      </c>
      <c r="CJ17" s="227" t="str">
        <f t="shared" ref="CJ17:DF17" si="94">CJ8</f>
        <v>W21x111</v>
      </c>
      <c r="CK17" s="227" t="str">
        <f t="shared" si="94"/>
        <v>W18x97</v>
      </c>
      <c r="CL17" s="227" t="str">
        <f t="shared" si="94"/>
        <v>W21x111</v>
      </c>
      <c r="CM17" s="227" t="str">
        <f t="shared" si="94"/>
        <v>W18x97</v>
      </c>
      <c r="CN17" s="227" t="str">
        <f t="shared" si="94"/>
        <v>W21x111</v>
      </c>
      <c r="CO17" s="227" t="str">
        <f t="shared" si="94"/>
        <v>W18x97</v>
      </c>
      <c r="CP17" s="227" t="str">
        <f t="shared" si="94"/>
        <v>W21x111</v>
      </c>
      <c r="CQ17" s="227" t="str">
        <f t="shared" si="94"/>
        <v>W18x97</v>
      </c>
      <c r="CR17" s="227" t="str">
        <f t="shared" si="94"/>
        <v>W21x111</v>
      </c>
      <c r="CS17" s="227" t="str">
        <f t="shared" si="94"/>
        <v>W18x97</v>
      </c>
      <c r="CT17" s="227" t="str">
        <f t="shared" si="94"/>
        <v>W18x97</v>
      </c>
      <c r="CU17" s="227" t="str">
        <f t="shared" si="94"/>
        <v>W18x97</v>
      </c>
      <c r="CV17" s="227" t="str">
        <f t="shared" si="94"/>
        <v>W10x45</v>
      </c>
      <c r="CW17" s="227" t="str">
        <f t="shared" si="94"/>
        <v>W10x60</v>
      </c>
      <c r="CX17" s="227" t="str">
        <f t="shared" si="94"/>
        <v>W10x60</v>
      </c>
      <c r="CY17" s="227" t="str">
        <f t="shared" si="94"/>
        <v>W10x60</v>
      </c>
      <c r="CZ17" s="232" t="str">
        <f t="shared" si="94"/>
        <v>W10x45</v>
      </c>
      <c r="DA17" s="53" t="str">
        <f t="shared" si="94"/>
        <v>W5x16</v>
      </c>
      <c r="DB17" s="227" t="str">
        <f t="shared" si="94"/>
        <v>W12x53</v>
      </c>
      <c r="DC17" s="227" t="str">
        <f t="shared" si="94"/>
        <v>W12x53</v>
      </c>
      <c r="DD17" s="227" t="str">
        <f t="shared" si="94"/>
        <v>W12x53</v>
      </c>
      <c r="DE17" s="227" t="str">
        <f t="shared" si="94"/>
        <v>W10x33</v>
      </c>
      <c r="DF17" s="227" t="str">
        <f t="shared" si="94"/>
        <v>W10x33</v>
      </c>
      <c r="DG17" s="227" t="str">
        <f t="shared" ref="DG17:ET17" si="95">DG8</f>
        <v>W16x77</v>
      </c>
      <c r="DH17" s="227" t="str">
        <f t="shared" si="95"/>
        <v>W16x89</v>
      </c>
      <c r="DI17" s="227" t="str">
        <f t="shared" si="95"/>
        <v>W16x89</v>
      </c>
      <c r="DJ17" s="227" t="str">
        <f t="shared" ref="DJ17:DK17" si="96">DJ8</f>
        <v>W10x33</v>
      </c>
      <c r="DK17" s="227" t="str">
        <f t="shared" si="96"/>
        <v>W14x61</v>
      </c>
      <c r="DL17" s="227" t="str">
        <f t="shared" si="95"/>
        <v>W14x61</v>
      </c>
      <c r="DM17" s="227" t="str">
        <f t="shared" si="95"/>
        <v>W14x61</v>
      </c>
      <c r="DN17" s="227" t="str">
        <f t="shared" si="95"/>
        <v>W14x61</v>
      </c>
      <c r="DO17" s="227" t="str">
        <f t="shared" ref="DO17:DP17" si="97">DO8</f>
        <v>W14x61</v>
      </c>
      <c r="DP17" s="227" t="str">
        <f t="shared" si="97"/>
        <v>W14x68</v>
      </c>
      <c r="DQ17" s="227" t="str">
        <f t="shared" si="95"/>
        <v>W14x53</v>
      </c>
      <c r="DR17" s="227" t="str">
        <f t="shared" si="95"/>
        <v>W14x53</v>
      </c>
      <c r="DS17" s="227" t="str">
        <f t="shared" si="95"/>
        <v>W14x53</v>
      </c>
      <c r="DT17" s="227" t="str">
        <f t="shared" ref="DT17" si="98">DT8</f>
        <v>W12x53</v>
      </c>
      <c r="DU17" s="227" t="str">
        <f t="shared" si="95"/>
        <v>W12x40</v>
      </c>
      <c r="DV17" s="227" t="str">
        <f t="shared" si="95"/>
        <v>W12x40</v>
      </c>
      <c r="DW17" s="227" t="str">
        <f t="shared" si="95"/>
        <v>W10x33</v>
      </c>
      <c r="DX17" s="227" t="str">
        <f t="shared" ref="DX17:EN17" si="99">DX8</f>
        <v>W18x97</v>
      </c>
      <c r="DY17" s="227" t="str">
        <f t="shared" si="99"/>
        <v>W14x68</v>
      </c>
      <c r="DZ17" s="227" t="str">
        <f t="shared" si="99"/>
        <v>W18x106</v>
      </c>
      <c r="EA17" s="227" t="str">
        <f t="shared" si="99"/>
        <v>W14x68</v>
      </c>
      <c r="EB17" s="227" t="str">
        <f t="shared" si="99"/>
        <v>W18x106</v>
      </c>
      <c r="EC17" s="227" t="str">
        <f t="shared" si="99"/>
        <v>W14x68</v>
      </c>
      <c r="ED17" s="227" t="str">
        <f t="shared" si="99"/>
        <v>W18x97</v>
      </c>
      <c r="EE17" s="227" t="str">
        <f t="shared" si="99"/>
        <v>W14x68</v>
      </c>
      <c r="EF17" s="227" t="str">
        <f t="shared" si="99"/>
        <v>W18x97</v>
      </c>
      <c r="EG17" s="227" t="str">
        <f t="shared" si="99"/>
        <v>W14x68</v>
      </c>
      <c r="EH17" s="227" t="str">
        <f t="shared" si="99"/>
        <v>W18x86</v>
      </c>
      <c r="EI17" s="227" t="str">
        <f t="shared" si="99"/>
        <v>W14x68</v>
      </c>
      <c r="EJ17" s="227" t="str">
        <f t="shared" si="99"/>
        <v>W10x39</v>
      </c>
      <c r="EK17" s="227" t="str">
        <f t="shared" si="99"/>
        <v>W14x53</v>
      </c>
      <c r="EL17" s="227" t="str">
        <f t="shared" si="99"/>
        <v>W10x45</v>
      </c>
      <c r="EM17" s="227" t="str">
        <f t="shared" si="99"/>
        <v>W10x45</v>
      </c>
      <c r="EN17" s="227" t="str">
        <f t="shared" si="99"/>
        <v>W10x33</v>
      </c>
      <c r="EO17" s="227" t="str">
        <f t="shared" si="95"/>
        <v>W8x21</v>
      </c>
      <c r="EP17" s="227" t="str">
        <f t="shared" si="95"/>
        <v>W8x24</v>
      </c>
      <c r="EQ17" s="227" t="str">
        <f t="shared" si="95"/>
        <v>W8x24</v>
      </c>
      <c r="ER17" s="227" t="str">
        <f t="shared" si="95"/>
        <v>W8x24</v>
      </c>
      <c r="ES17" s="227" t="str">
        <f t="shared" si="95"/>
        <v>W8x24</v>
      </c>
      <c r="ET17" s="232" t="str">
        <f t="shared" si="95"/>
        <v>W8x24</v>
      </c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  <c r="XFD17" s="21"/>
    </row>
    <row r="20" spans="1:16384" ht="15.75" thickBot="1"/>
    <row r="21" spans="1:16384" ht="15.75" thickBot="1">
      <c r="C21" s="403" t="s">
        <v>906</v>
      </c>
      <c r="D21" s="404"/>
      <c r="E21" s="405"/>
      <c r="F21" s="403" t="s">
        <v>907</v>
      </c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5"/>
      <c r="T21" s="403" t="s">
        <v>908</v>
      </c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5"/>
    </row>
    <row r="22" spans="1:16384">
      <c r="B22" s="223" t="s">
        <v>876</v>
      </c>
      <c r="C22" s="33" t="s">
        <v>905</v>
      </c>
      <c r="D22" s="237" t="s">
        <v>903</v>
      </c>
      <c r="E22" s="238" t="s">
        <v>904</v>
      </c>
      <c r="F22" s="33">
        <v>1</v>
      </c>
      <c r="G22" s="237">
        <v>2</v>
      </c>
      <c r="H22" s="237">
        <v>3</v>
      </c>
      <c r="I22" s="237">
        <v>4</v>
      </c>
      <c r="J22" s="237">
        <v>5</v>
      </c>
      <c r="K22" s="237">
        <v>6</v>
      </c>
      <c r="L22" s="237">
        <v>7</v>
      </c>
      <c r="M22" s="237">
        <v>8</v>
      </c>
      <c r="N22" s="237">
        <v>9</v>
      </c>
      <c r="O22" s="237">
        <v>10</v>
      </c>
      <c r="P22" s="237">
        <v>11</v>
      </c>
      <c r="Q22" s="237">
        <v>12</v>
      </c>
      <c r="R22" s="237">
        <v>13</v>
      </c>
      <c r="S22" s="238">
        <v>14</v>
      </c>
      <c r="T22" s="33">
        <v>1</v>
      </c>
      <c r="U22" s="237">
        <v>2</v>
      </c>
      <c r="V22" s="131">
        <v>3</v>
      </c>
      <c r="W22" s="131">
        <v>4</v>
      </c>
      <c r="X22" s="131">
        <v>5</v>
      </c>
      <c r="Y22" s="131">
        <v>6</v>
      </c>
      <c r="Z22" s="131">
        <v>7</v>
      </c>
      <c r="AA22" s="131">
        <v>8</v>
      </c>
      <c r="AB22" s="131">
        <v>9</v>
      </c>
      <c r="AC22" s="131">
        <v>10</v>
      </c>
      <c r="AD22" s="131">
        <v>11</v>
      </c>
      <c r="AE22" s="131">
        <v>12</v>
      </c>
      <c r="AF22" s="131">
        <v>13</v>
      </c>
      <c r="AG22" s="256">
        <v>14</v>
      </c>
    </row>
    <row r="23" spans="1:16384">
      <c r="A23" s="23" t="s">
        <v>877</v>
      </c>
      <c r="B23" s="223">
        <v>132.714</v>
      </c>
      <c r="C23" s="33">
        <f>'Interior Girders'!GU20+'Interior Girders'!GY20+'Interior Girders'!HC20+'Interior Girders'!HG20+'Interior Girders'!HK20+'Interior Girders'!HO20+'Interior Girders'!HS20+'Interior Girders'!HW20+'Interior Girders'!IA20</f>
        <v>411.03000000000009</v>
      </c>
      <c r="D23" s="237">
        <f>'Interior Girders'!GY20+'Interior Girders'!FW20+'Interior Girders'!CG51+'Interior Girders'!CH51</f>
        <v>170.29930000000002</v>
      </c>
      <c r="E23" s="238">
        <f>'Interior Girders'!FW20+'Exterior Girders'!BL75+'Exterior Girders'!BK75</f>
        <v>107.92395</v>
      </c>
      <c r="F23" s="398">
        <f>'Exterior Girders'!CN75+'Exterior Girders'!BV26</f>
        <v>51.408034999999998</v>
      </c>
      <c r="G23" s="398">
        <f>'Exterior Girders'!CN75+'Exterior Girders'!CO75+'Interior Girders'!IT20</f>
        <v>91.848572239999996</v>
      </c>
      <c r="H23" s="398">
        <f>'Interior Girders'!CV51+'Exterior Girders'!BV26+'Exterior Girders'!BY26</f>
        <v>182.217725</v>
      </c>
      <c r="I23" s="398">
        <f>'Interior Girders'!IT20+'Interior Girders'!CV51+'Interior Girders'!CW51+'Interior Girders'!IW20</f>
        <v>307.25419854</v>
      </c>
      <c r="J23" s="398">
        <f>'Interior Girders'!CX51+'Exterior Girders'!BY26+'Exterior Girders'!CD26</f>
        <v>250.26627500000001</v>
      </c>
      <c r="K23" s="398">
        <f>'Interior Girders'!IW20+'Interior Girders'!JB20+'Interior Girders'!CX51+'Interior Girders'!CY51</f>
        <v>399.78326040000002</v>
      </c>
      <c r="L23" s="398">
        <f>'Interior Girders'!CZ51+'Exterior Girders'!CD26+'Exterior Girders'!CI26</f>
        <v>262.321975114</v>
      </c>
      <c r="M23" s="398">
        <f>'Interior Girders'!CZ51+'Interior Girders'!DA51+'Interior Girders'!JB20+'Interior Girders'!JG20</f>
        <v>406.83951176400012</v>
      </c>
      <c r="N23" s="398">
        <f>'Interior Girders'!DB51+'Exterior Girders'!CI26+'Exterior Girders'!CN26</f>
        <v>250.26627500000001</v>
      </c>
      <c r="O23" s="398">
        <f>'Interior Girders'!DB51+'Interior Girders'!DC51+'Interior Girders'!JG20+'Interior Girders'!JL20</f>
        <v>381.38404535000006</v>
      </c>
      <c r="P23" s="398">
        <f>'Interior Girders'!DD51+'Exterior Girders'!CN26+'Exterior Girders'!CS26</f>
        <v>182.217725</v>
      </c>
      <c r="Q23" s="398">
        <f>'Interior Girders'!DD51+'Interior Girders'!DE51+'Interior Girders'!JL20+'Interior Girders'!JQ20</f>
        <v>287.65694291</v>
      </c>
      <c r="R23" s="398">
        <f>'Exterior Girders'!CP75+'Exterior Girders'!CS26</f>
        <v>51.408034999999998</v>
      </c>
      <c r="S23" s="398">
        <f>'Exterior Girders'!CP75+'Exterior Girders'!CQ75+'Interior Girders'!JQ20</f>
        <v>85.796860109999997</v>
      </c>
      <c r="T23" s="33">
        <f>F23+'Exterior Girders'!AT26+'Exterior Girders'!BG75</f>
        <v>65.10669188</v>
      </c>
      <c r="U23" s="237">
        <f>G23+'Exterior Girders'!BG75+'Exterior Girders'!BH75+'Interior Girders'!ES20</f>
        <v>115.90790183999999</v>
      </c>
      <c r="V23" s="254">
        <f>H23+'Exterior Girders'!AT26+'Interior Girders'!CB51+'Exterior Girders'!AW26</f>
        <v>226.90348187999999</v>
      </c>
      <c r="W23" s="131">
        <f>I23+'Interior Girders'!CB51+'Interior Girders'!BW51+'Interior Girders'!ES20+'Interior Girders'!EV20</f>
        <v>381.64132014</v>
      </c>
      <c r="X23" s="254">
        <f>J23+'Interior Girders'!CC51+'Exterior Girders'!AW26+'Exterior Girders'!BB26</f>
        <v>313.05702500000001</v>
      </c>
      <c r="Y23" s="131">
        <f>K23+'Interior Girders'!BX51+'Interior Girders'!CC51+'Interior Girders'!EV20+'Interior Girders'!FA20</f>
        <v>496.29906640000002</v>
      </c>
      <c r="Z23" s="254">
        <f>L23+'Interior Girders'!CD51+'Exterior Girders'!BB26+'Exterior Girders'!BG26</f>
        <v>329.33925449399999</v>
      </c>
      <c r="AA23" s="131">
        <f>M23+'Interior Girders'!FA20+'Interior Girders'!FF20+'Interior Girders'!BY51+'Interior Girders'!CD51</f>
        <v>505.69431914400013</v>
      </c>
      <c r="AB23" s="254">
        <f>N23+'Interior Girders'!CE51+'Exterior Girders'!BG26+'Exterior Girders'!BL26</f>
        <v>313.05702500000001</v>
      </c>
      <c r="AC23" s="131">
        <f>O23+'Interior Girders'!BZ51+'Interior Girders'!CE51+'Interior Girders'!FF20+'Interior Girders'!FK20</f>
        <v>478.12685135000009</v>
      </c>
      <c r="AD23" s="254">
        <f>P23+'Interior Girders'!CF51+'Exterior Girders'!BL26+'Exterior Girders'!BQ26</f>
        <v>226.90348187999999</v>
      </c>
      <c r="AE23" s="131">
        <f>Q23+'Interior Girders'!CA51+'Interior Girders'!CF51+'Interior Girders'!FK20+'Interior Girders'!FP20</f>
        <v>362.04406451</v>
      </c>
      <c r="AF23" s="254">
        <f>R23+'Exterior Girders'!BJ75+'Exterior Girders'!BQ26</f>
        <v>65.10669188</v>
      </c>
      <c r="AG23" s="256">
        <f>S23+'Exterior Girders'!BI75+'Exterior Girders'!BJ75+'Interior Girders'!FP20</f>
        <v>109.85618971</v>
      </c>
    </row>
    <row r="24" spans="1:16384">
      <c r="A24" s="23" t="s">
        <v>878</v>
      </c>
      <c r="B24" s="223">
        <v>50</v>
      </c>
      <c r="C24" s="33">
        <v>50</v>
      </c>
      <c r="D24" s="237">
        <v>50</v>
      </c>
      <c r="E24" s="238">
        <v>50</v>
      </c>
      <c r="F24" s="35">
        <v>50</v>
      </c>
      <c r="G24" s="12">
        <v>50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12">
        <v>50</v>
      </c>
      <c r="R24" s="12">
        <v>50</v>
      </c>
      <c r="S24" s="36">
        <v>50</v>
      </c>
      <c r="T24" s="33">
        <v>50</v>
      </c>
      <c r="U24" s="237">
        <v>50</v>
      </c>
      <c r="V24" s="131">
        <v>50</v>
      </c>
      <c r="W24" s="131">
        <v>50</v>
      </c>
      <c r="X24" s="131">
        <v>50</v>
      </c>
      <c r="Y24" s="131">
        <v>50</v>
      </c>
      <c r="Z24" s="131">
        <v>50</v>
      </c>
      <c r="AA24" s="131">
        <v>50</v>
      </c>
      <c r="AB24" s="131">
        <v>50</v>
      </c>
      <c r="AC24" s="131">
        <v>50</v>
      </c>
      <c r="AD24" s="131">
        <v>50</v>
      </c>
      <c r="AE24" s="131">
        <v>50</v>
      </c>
      <c r="AF24" s="131">
        <v>50</v>
      </c>
      <c r="AG24" s="256">
        <v>50</v>
      </c>
    </row>
    <row r="25" spans="1:16384">
      <c r="A25" s="4" t="s">
        <v>888</v>
      </c>
      <c r="B25" s="223">
        <v>37.5</v>
      </c>
      <c r="C25" s="33">
        <v>37.5</v>
      </c>
      <c r="D25" s="237">
        <v>37.5</v>
      </c>
      <c r="E25" s="238">
        <v>37.5</v>
      </c>
      <c r="F25" s="35">
        <v>37.5</v>
      </c>
      <c r="G25" s="12">
        <v>37.5</v>
      </c>
      <c r="H25" s="12">
        <v>37.5</v>
      </c>
      <c r="I25" s="12">
        <v>37.5</v>
      </c>
      <c r="J25" s="12">
        <v>37.5</v>
      </c>
      <c r="K25" s="12">
        <v>37.5</v>
      </c>
      <c r="L25" s="12">
        <v>37.5</v>
      </c>
      <c r="M25" s="12">
        <v>37.5</v>
      </c>
      <c r="N25" s="12">
        <v>37.5</v>
      </c>
      <c r="O25" s="12">
        <v>37.5</v>
      </c>
      <c r="P25" s="12">
        <v>37.5</v>
      </c>
      <c r="Q25" s="12">
        <v>37.5</v>
      </c>
      <c r="R25" s="12">
        <v>37.5</v>
      </c>
      <c r="S25" s="36">
        <v>37.5</v>
      </c>
      <c r="T25" s="33">
        <v>37.5</v>
      </c>
      <c r="U25" s="237">
        <v>37.5</v>
      </c>
      <c r="V25" s="131">
        <v>37.5</v>
      </c>
      <c r="W25" s="131">
        <v>37.5</v>
      </c>
      <c r="X25" s="131">
        <v>37.5</v>
      </c>
      <c r="Y25" s="131">
        <v>37.5</v>
      </c>
      <c r="Z25" s="131">
        <v>37.5</v>
      </c>
      <c r="AA25" s="131">
        <v>37.5</v>
      </c>
      <c r="AB25" s="131">
        <v>37.5</v>
      </c>
      <c r="AC25" s="131">
        <v>37.5</v>
      </c>
      <c r="AD25" s="131">
        <v>37.5</v>
      </c>
      <c r="AE25" s="131">
        <v>37.5</v>
      </c>
      <c r="AF25" s="131">
        <v>37.5</v>
      </c>
      <c r="AG25" s="256">
        <v>37.5</v>
      </c>
    </row>
    <row r="26" spans="1:16384">
      <c r="A26" s="23" t="s">
        <v>879</v>
      </c>
      <c r="B26" s="223">
        <f>B23/B25</f>
        <v>3.53904</v>
      </c>
      <c r="C26" s="33">
        <f>C23/C25</f>
        <v>10.960800000000003</v>
      </c>
      <c r="D26" s="237">
        <f>D23/D25</f>
        <v>4.5413146666666675</v>
      </c>
      <c r="E26" s="238">
        <f>E23/E25</f>
        <v>2.8779720000000002</v>
      </c>
      <c r="F26" s="35">
        <f t="shared" ref="F26:AG26" si="100">F23/F25</f>
        <v>1.3708809333333334</v>
      </c>
      <c r="G26" s="12">
        <f t="shared" si="100"/>
        <v>2.4492952597333333</v>
      </c>
      <c r="H26" s="12">
        <f t="shared" si="100"/>
        <v>4.8591393333333333</v>
      </c>
      <c r="I26" s="12">
        <f t="shared" si="100"/>
        <v>8.1934452944</v>
      </c>
      <c r="J26" s="12">
        <f t="shared" si="100"/>
        <v>6.6737673333333332</v>
      </c>
      <c r="K26" s="12">
        <f t="shared" si="100"/>
        <v>10.660886944</v>
      </c>
      <c r="L26" s="12">
        <f t="shared" si="100"/>
        <v>6.9952526697066668</v>
      </c>
      <c r="M26" s="12">
        <f t="shared" si="100"/>
        <v>10.849053647040003</v>
      </c>
      <c r="N26" s="12">
        <f t="shared" si="100"/>
        <v>6.6737673333333332</v>
      </c>
      <c r="O26" s="12">
        <f t="shared" si="100"/>
        <v>10.170241209333335</v>
      </c>
      <c r="P26" s="12">
        <f t="shared" si="100"/>
        <v>4.8591393333333333</v>
      </c>
      <c r="Q26" s="12">
        <f t="shared" si="100"/>
        <v>7.6708518109333337</v>
      </c>
      <c r="R26" s="12">
        <f t="shared" si="100"/>
        <v>1.3708809333333334</v>
      </c>
      <c r="S26" s="36">
        <f t="shared" si="100"/>
        <v>2.2879162695999997</v>
      </c>
      <c r="T26" s="33">
        <f t="shared" si="100"/>
        <v>1.7361784501333333</v>
      </c>
      <c r="U26" s="237">
        <f t="shared" si="100"/>
        <v>3.0908773824</v>
      </c>
      <c r="V26" s="131">
        <f t="shared" si="100"/>
        <v>6.0507595167999995</v>
      </c>
      <c r="W26" s="131">
        <f t="shared" si="100"/>
        <v>10.1771018704</v>
      </c>
      <c r="X26" s="131">
        <f t="shared" si="100"/>
        <v>8.3481873333333336</v>
      </c>
      <c r="Y26" s="131">
        <f t="shared" si="100"/>
        <v>13.234641770666666</v>
      </c>
      <c r="Z26" s="131">
        <f t="shared" si="100"/>
        <v>8.7823801198399991</v>
      </c>
      <c r="AA26" s="131">
        <f t="shared" si="100"/>
        <v>13.485181843840003</v>
      </c>
      <c r="AB26" s="131">
        <f t="shared" si="100"/>
        <v>8.3481873333333336</v>
      </c>
      <c r="AC26" s="131">
        <f t="shared" si="100"/>
        <v>12.750049369333336</v>
      </c>
      <c r="AD26" s="131">
        <f t="shared" si="100"/>
        <v>6.0507595167999995</v>
      </c>
      <c r="AE26" s="131">
        <f t="shared" si="100"/>
        <v>9.6545083869333332</v>
      </c>
      <c r="AF26" s="131">
        <f t="shared" si="100"/>
        <v>1.7361784501333333</v>
      </c>
      <c r="AG26" s="256">
        <f t="shared" si="100"/>
        <v>2.9294983922666664</v>
      </c>
    </row>
    <row r="27" spans="1:16384">
      <c r="A27" s="2" t="s">
        <v>185</v>
      </c>
      <c r="B27" s="21" t="s">
        <v>886</v>
      </c>
      <c r="C27" s="45" t="s">
        <v>892</v>
      </c>
      <c r="D27" s="239" t="s">
        <v>893</v>
      </c>
      <c r="E27" s="240" t="s">
        <v>886</v>
      </c>
      <c r="F27" s="98" t="s">
        <v>931</v>
      </c>
      <c r="G27" s="71" t="s">
        <v>915</v>
      </c>
      <c r="H27" s="71" t="s">
        <v>932</v>
      </c>
      <c r="I27" s="71" t="s">
        <v>886</v>
      </c>
      <c r="J27" s="71" t="s">
        <v>899</v>
      </c>
      <c r="K27" s="71" t="s">
        <v>893</v>
      </c>
      <c r="L27" s="71" t="s">
        <v>899</v>
      </c>
      <c r="M27" s="71" t="s">
        <v>893</v>
      </c>
      <c r="N27" s="71" t="s">
        <v>899</v>
      </c>
      <c r="O27" s="71" t="s">
        <v>893</v>
      </c>
      <c r="P27" s="71" t="s">
        <v>932</v>
      </c>
      <c r="Q27" s="71" t="s">
        <v>886</v>
      </c>
      <c r="R27" s="71" t="s">
        <v>931</v>
      </c>
      <c r="S27" s="116" t="s">
        <v>915</v>
      </c>
      <c r="T27" s="45" t="s">
        <v>910</v>
      </c>
      <c r="U27" s="239" t="s">
        <v>886</v>
      </c>
      <c r="V27" s="141" t="s">
        <v>933</v>
      </c>
      <c r="W27" s="141" t="s">
        <v>934</v>
      </c>
      <c r="X27" s="141" t="s">
        <v>912</v>
      </c>
      <c r="Y27" s="141" t="s">
        <v>917</v>
      </c>
      <c r="Z27" s="141" t="s">
        <v>911</v>
      </c>
      <c r="AA27" s="141" t="s">
        <v>917</v>
      </c>
      <c r="AB27" s="141" t="s">
        <v>912</v>
      </c>
      <c r="AC27" s="141" t="s">
        <v>916</v>
      </c>
      <c r="AD27" s="141" t="s">
        <v>933</v>
      </c>
      <c r="AE27" s="141" t="s">
        <v>911</v>
      </c>
      <c r="AF27" s="141" t="s">
        <v>910</v>
      </c>
      <c r="AG27" s="257" t="s">
        <v>886</v>
      </c>
    </row>
    <row r="28" spans="1:16384">
      <c r="A28" s="23" t="s">
        <v>880</v>
      </c>
      <c r="B28" s="223">
        <v>10.3</v>
      </c>
      <c r="C28" s="33">
        <v>24</v>
      </c>
      <c r="D28" s="237">
        <v>13.3</v>
      </c>
      <c r="E28" s="238">
        <v>10.3</v>
      </c>
      <c r="F28" s="35">
        <v>4.4400000000000004</v>
      </c>
      <c r="G28" s="12">
        <v>5.26</v>
      </c>
      <c r="H28" s="12">
        <v>7.61</v>
      </c>
      <c r="I28" s="12">
        <v>10.3</v>
      </c>
      <c r="J28" s="12">
        <v>9.7100000000000009</v>
      </c>
      <c r="K28" s="12">
        <v>13.3</v>
      </c>
      <c r="L28" s="12">
        <v>9.7100000000000009</v>
      </c>
      <c r="M28" s="12">
        <v>13.3</v>
      </c>
      <c r="N28" s="12">
        <v>9.7100000000000009</v>
      </c>
      <c r="O28" s="12">
        <v>13.3</v>
      </c>
      <c r="P28" s="12">
        <v>7.61</v>
      </c>
      <c r="Q28" s="12">
        <v>10.3</v>
      </c>
      <c r="R28" s="12">
        <v>4.4400000000000004</v>
      </c>
      <c r="S28" s="36">
        <v>5.26</v>
      </c>
      <c r="T28" s="33">
        <v>8.24</v>
      </c>
      <c r="U28" s="237">
        <v>10.3</v>
      </c>
      <c r="V28" s="131">
        <v>14.4</v>
      </c>
      <c r="W28" s="131">
        <v>20</v>
      </c>
      <c r="X28" s="131">
        <v>15.8</v>
      </c>
      <c r="Y28" s="131">
        <v>25.9</v>
      </c>
      <c r="Z28" s="131">
        <v>17.600000000000001</v>
      </c>
      <c r="AA28" s="131">
        <v>25.9</v>
      </c>
      <c r="AB28" s="131">
        <v>15.8</v>
      </c>
      <c r="AC28" s="131">
        <v>22.6</v>
      </c>
      <c r="AD28" s="131">
        <v>14.4</v>
      </c>
      <c r="AE28" s="131">
        <v>17.600000000000001</v>
      </c>
      <c r="AF28" s="131">
        <v>8.24</v>
      </c>
      <c r="AG28" s="256">
        <v>10.3</v>
      </c>
    </row>
    <row r="29" spans="1:16384">
      <c r="A29" s="23" t="s">
        <v>881</v>
      </c>
      <c r="B29" s="223">
        <v>3.51</v>
      </c>
      <c r="C29" s="33" t="s">
        <v>891</v>
      </c>
      <c r="D29" s="237" t="s">
        <v>891</v>
      </c>
      <c r="E29" s="238" t="s">
        <v>891</v>
      </c>
      <c r="F29" s="35" t="s">
        <v>891</v>
      </c>
      <c r="G29" s="12" t="s">
        <v>891</v>
      </c>
      <c r="H29" s="12" t="s">
        <v>891</v>
      </c>
      <c r="I29" s="12" t="s">
        <v>891</v>
      </c>
      <c r="J29" s="12" t="s">
        <v>891</v>
      </c>
      <c r="K29" s="12" t="s">
        <v>891</v>
      </c>
      <c r="L29" s="12" t="s">
        <v>891</v>
      </c>
      <c r="M29" s="12" t="s">
        <v>891</v>
      </c>
      <c r="N29" s="12" t="s">
        <v>891</v>
      </c>
      <c r="O29" s="12" t="s">
        <v>891</v>
      </c>
      <c r="P29" s="12" t="s">
        <v>891</v>
      </c>
      <c r="Q29" s="12" t="s">
        <v>891</v>
      </c>
      <c r="R29" s="12" t="s">
        <v>891</v>
      </c>
      <c r="S29" s="36" t="s">
        <v>891</v>
      </c>
      <c r="T29" s="33" t="s">
        <v>891</v>
      </c>
      <c r="U29" s="237" t="s">
        <v>891</v>
      </c>
      <c r="V29" s="237" t="s">
        <v>891</v>
      </c>
      <c r="W29" s="237" t="s">
        <v>891</v>
      </c>
      <c r="X29" s="237" t="s">
        <v>891</v>
      </c>
      <c r="Y29" s="237" t="s">
        <v>891</v>
      </c>
      <c r="Z29" s="237" t="s">
        <v>891</v>
      </c>
      <c r="AA29" s="237" t="s">
        <v>891</v>
      </c>
      <c r="AB29" s="237" t="s">
        <v>891</v>
      </c>
      <c r="AC29" s="237" t="s">
        <v>891</v>
      </c>
      <c r="AD29" s="237" t="s">
        <v>891</v>
      </c>
      <c r="AE29" s="237" t="s">
        <v>891</v>
      </c>
      <c r="AF29" s="237" t="s">
        <v>891</v>
      </c>
      <c r="AG29" s="238" t="s">
        <v>891</v>
      </c>
    </row>
    <row r="30" spans="1:16384">
      <c r="A30" s="23" t="s">
        <v>882</v>
      </c>
      <c r="B30" s="223">
        <v>2.0299999999999998</v>
      </c>
      <c r="C30" s="33">
        <v>2.48</v>
      </c>
      <c r="D30" s="237">
        <v>2.0099999999999998</v>
      </c>
      <c r="E30" s="238">
        <v>2.0299999999999998</v>
      </c>
      <c r="F30" s="35">
        <v>0.876</v>
      </c>
      <c r="G30" s="12">
        <v>1.23</v>
      </c>
      <c r="H30" s="12">
        <v>1.36</v>
      </c>
      <c r="I30" s="12">
        <v>2.0299999999999998</v>
      </c>
      <c r="J30" s="12">
        <v>1.94</v>
      </c>
      <c r="K30" s="12">
        <v>2.0099999999999998</v>
      </c>
      <c r="L30" s="12">
        <v>1.94</v>
      </c>
      <c r="M30" s="12">
        <v>2.0099999999999998</v>
      </c>
      <c r="N30" s="12">
        <v>1.94</v>
      </c>
      <c r="O30" s="12">
        <v>2.0099999999999998</v>
      </c>
      <c r="P30" s="12">
        <v>1.36</v>
      </c>
      <c r="Q30" s="12">
        <v>2.0299999999999998</v>
      </c>
      <c r="R30" s="12">
        <v>0.876</v>
      </c>
      <c r="S30" s="36">
        <v>1.23</v>
      </c>
      <c r="T30" s="33">
        <v>1.62</v>
      </c>
      <c r="U30" s="237">
        <v>2.0299999999999998</v>
      </c>
      <c r="V30" s="237">
        <v>2.54</v>
      </c>
      <c r="W30" s="237">
        <v>2.59</v>
      </c>
      <c r="X30" s="237">
        <v>2.56</v>
      </c>
      <c r="Y30" s="237">
        <v>2.63</v>
      </c>
      <c r="Z30" s="246">
        <v>2.57</v>
      </c>
      <c r="AA30" s="237">
        <v>2.2999999999999998</v>
      </c>
      <c r="AB30" s="237">
        <v>2.56</v>
      </c>
      <c r="AC30" s="237">
        <v>2.6</v>
      </c>
      <c r="AD30" s="237">
        <v>2.54</v>
      </c>
      <c r="AE30" s="237">
        <v>2.57</v>
      </c>
      <c r="AF30" s="237">
        <v>1.62</v>
      </c>
      <c r="AG30" s="238">
        <v>2.0299999999999998</v>
      </c>
    </row>
    <row r="31" spans="1:16384">
      <c r="A31" s="23" t="s">
        <v>9</v>
      </c>
      <c r="B31" s="223">
        <v>20</v>
      </c>
      <c r="C31" s="33">
        <v>22</v>
      </c>
      <c r="D31" s="237">
        <v>22</v>
      </c>
      <c r="E31" s="238">
        <v>22</v>
      </c>
      <c r="F31" s="35">
        <v>10</v>
      </c>
      <c r="G31" s="12">
        <v>10</v>
      </c>
      <c r="H31" s="12">
        <v>10</v>
      </c>
      <c r="I31" s="12">
        <v>10</v>
      </c>
      <c r="J31" s="12">
        <v>10</v>
      </c>
      <c r="K31" s="12">
        <v>10</v>
      </c>
      <c r="L31" s="12">
        <v>10</v>
      </c>
      <c r="M31" s="12">
        <v>10</v>
      </c>
      <c r="N31" s="12">
        <v>10</v>
      </c>
      <c r="O31" s="12">
        <v>10</v>
      </c>
      <c r="P31" s="12">
        <v>10</v>
      </c>
      <c r="Q31" s="12">
        <v>10</v>
      </c>
      <c r="R31" s="12">
        <v>10</v>
      </c>
      <c r="S31" s="36">
        <v>10</v>
      </c>
      <c r="T31" s="33">
        <v>22</v>
      </c>
      <c r="U31" s="237">
        <v>22</v>
      </c>
      <c r="V31" s="237">
        <v>22</v>
      </c>
      <c r="W31" s="237">
        <v>22</v>
      </c>
      <c r="X31" s="237">
        <v>22</v>
      </c>
      <c r="Y31" s="237">
        <v>22</v>
      </c>
      <c r="Z31" s="237">
        <v>22</v>
      </c>
      <c r="AA31" s="237">
        <v>22</v>
      </c>
      <c r="AB31" s="237">
        <v>22</v>
      </c>
      <c r="AC31" s="237">
        <v>22</v>
      </c>
      <c r="AD31" s="237">
        <v>22</v>
      </c>
      <c r="AE31" s="237">
        <v>22</v>
      </c>
      <c r="AF31" s="237">
        <v>22</v>
      </c>
      <c r="AG31" s="238">
        <v>22</v>
      </c>
    </row>
    <row r="32" spans="1:16384">
      <c r="A32" s="23" t="s">
        <v>883</v>
      </c>
      <c r="B32" s="223">
        <f>12*B31/B30</f>
        <v>118.22660098522168</v>
      </c>
      <c r="C32" s="33">
        <f t="shared" ref="C32:AG32" si="101">12*C31/C30</f>
        <v>106.45161290322581</v>
      </c>
      <c r="D32" s="237">
        <f t="shared" si="101"/>
        <v>131.34328358208955</v>
      </c>
      <c r="E32" s="238">
        <f t="shared" si="101"/>
        <v>130.04926108374386</v>
      </c>
      <c r="F32" s="33">
        <f t="shared" si="101"/>
        <v>136.98630136986301</v>
      </c>
      <c r="G32" s="237">
        <f t="shared" si="101"/>
        <v>97.560975609756099</v>
      </c>
      <c r="H32" s="237">
        <f t="shared" si="101"/>
        <v>88.235294117647058</v>
      </c>
      <c r="I32" s="237">
        <f t="shared" si="101"/>
        <v>59.11330049261084</v>
      </c>
      <c r="J32" s="237">
        <f t="shared" si="101"/>
        <v>61.855670103092784</v>
      </c>
      <c r="K32" s="237">
        <f t="shared" si="101"/>
        <v>59.701492537313442</v>
      </c>
      <c r="L32" s="237">
        <f t="shared" si="101"/>
        <v>61.855670103092784</v>
      </c>
      <c r="M32" s="237">
        <f t="shared" si="101"/>
        <v>59.701492537313442</v>
      </c>
      <c r="N32" s="237">
        <f t="shared" si="101"/>
        <v>61.855670103092784</v>
      </c>
      <c r="O32" s="237">
        <f t="shared" si="101"/>
        <v>59.701492537313442</v>
      </c>
      <c r="P32" s="237">
        <f t="shared" si="101"/>
        <v>88.235294117647058</v>
      </c>
      <c r="Q32" s="237">
        <f t="shared" si="101"/>
        <v>59.11330049261084</v>
      </c>
      <c r="R32" s="237">
        <f t="shared" si="101"/>
        <v>136.98630136986301</v>
      </c>
      <c r="S32" s="238">
        <f t="shared" si="101"/>
        <v>97.560975609756099</v>
      </c>
      <c r="T32" s="33">
        <f t="shared" si="101"/>
        <v>162.96296296296296</v>
      </c>
      <c r="U32" s="237">
        <f t="shared" si="101"/>
        <v>130.04926108374386</v>
      </c>
      <c r="V32" s="237">
        <f t="shared" si="101"/>
        <v>103.93700787401575</v>
      </c>
      <c r="W32" s="237">
        <f t="shared" si="101"/>
        <v>101.93050193050193</v>
      </c>
      <c r="X32" s="237">
        <f t="shared" si="101"/>
        <v>103.125</v>
      </c>
      <c r="Y32" s="237">
        <f t="shared" si="101"/>
        <v>100.38022813688214</v>
      </c>
      <c r="Z32" s="237">
        <f t="shared" si="101"/>
        <v>102.72373540856032</v>
      </c>
      <c r="AA32" s="237">
        <f t="shared" si="101"/>
        <v>114.78260869565219</v>
      </c>
      <c r="AB32" s="237">
        <f t="shared" si="101"/>
        <v>103.125</v>
      </c>
      <c r="AC32" s="237">
        <f t="shared" si="101"/>
        <v>101.53846153846153</v>
      </c>
      <c r="AD32" s="237">
        <f t="shared" si="101"/>
        <v>103.93700787401575</v>
      </c>
      <c r="AE32" s="237">
        <f t="shared" si="101"/>
        <v>102.72373540856032</v>
      </c>
      <c r="AF32" s="237">
        <f t="shared" si="101"/>
        <v>162.96296296296296</v>
      </c>
      <c r="AG32" s="238">
        <f t="shared" si="101"/>
        <v>130.04926108374386</v>
      </c>
    </row>
    <row r="33" spans="1:33">
      <c r="A33" s="4" t="s">
        <v>885</v>
      </c>
      <c r="B33" s="223">
        <v>16.100000000000001</v>
      </c>
      <c r="C33" s="33">
        <v>19.649999999999999</v>
      </c>
      <c r="D33" s="237">
        <v>13.1</v>
      </c>
      <c r="E33" s="238">
        <v>13.4</v>
      </c>
      <c r="F33" s="33">
        <v>12</v>
      </c>
      <c r="G33" s="237">
        <v>22.45</v>
      </c>
      <c r="H33" s="237">
        <v>25.6</v>
      </c>
      <c r="I33" s="237">
        <v>34.799999999999997</v>
      </c>
      <c r="J33" s="237">
        <v>34</v>
      </c>
      <c r="K33" s="237">
        <v>34.700000000000003</v>
      </c>
      <c r="L33" s="237">
        <v>34.799999999999997</v>
      </c>
      <c r="M33" s="237">
        <v>34.700000000000003</v>
      </c>
      <c r="N33" s="237">
        <v>34.799999999999997</v>
      </c>
      <c r="O33" s="237">
        <v>34.700000000000003</v>
      </c>
      <c r="P33" s="237">
        <v>25.6</v>
      </c>
      <c r="Q33" s="237">
        <v>34.799999999999997</v>
      </c>
      <c r="R33" s="237">
        <v>12</v>
      </c>
      <c r="S33" s="238">
        <v>22.45</v>
      </c>
      <c r="T33" s="33">
        <v>8.5</v>
      </c>
      <c r="U33" s="237">
        <v>13.4</v>
      </c>
      <c r="V33" s="237">
        <v>20.399999999999999</v>
      </c>
      <c r="W33" s="237">
        <v>21</v>
      </c>
      <c r="X33" s="237">
        <v>20.6</v>
      </c>
      <c r="Y33" s="237">
        <v>21.6</v>
      </c>
      <c r="Z33" s="246">
        <v>20.8</v>
      </c>
      <c r="AA33" s="237">
        <v>21.6</v>
      </c>
      <c r="AB33" s="237">
        <v>20.6</v>
      </c>
      <c r="AC33" s="237">
        <v>21.2</v>
      </c>
      <c r="AD33" s="237">
        <v>20.399999999999999</v>
      </c>
      <c r="AE33" s="237">
        <v>20.8</v>
      </c>
      <c r="AF33" s="237">
        <v>8.5</v>
      </c>
      <c r="AG33" s="238">
        <v>13.4</v>
      </c>
    </row>
    <row r="34" spans="1:33">
      <c r="A34" s="4" t="s">
        <v>884</v>
      </c>
      <c r="B34" s="223">
        <f>B33*B28</f>
        <v>165.83</v>
      </c>
      <c r="C34" s="33">
        <f t="shared" ref="C34:AG34" si="102">C33*C28</f>
        <v>471.59999999999997</v>
      </c>
      <c r="D34" s="237">
        <f t="shared" si="102"/>
        <v>174.23000000000002</v>
      </c>
      <c r="E34" s="238">
        <f t="shared" si="102"/>
        <v>138.02000000000001</v>
      </c>
      <c r="F34" s="33">
        <f t="shared" si="102"/>
        <v>53.28</v>
      </c>
      <c r="G34" s="237">
        <f t="shared" si="102"/>
        <v>118.08699999999999</v>
      </c>
      <c r="H34" s="237">
        <f t="shared" si="102"/>
        <v>194.81600000000003</v>
      </c>
      <c r="I34" s="237">
        <f t="shared" si="102"/>
        <v>358.44</v>
      </c>
      <c r="J34" s="237">
        <f t="shared" si="102"/>
        <v>330.14000000000004</v>
      </c>
      <c r="K34" s="237">
        <f t="shared" si="102"/>
        <v>461.51000000000005</v>
      </c>
      <c r="L34" s="237">
        <f t="shared" si="102"/>
        <v>337.90800000000002</v>
      </c>
      <c r="M34" s="237">
        <f t="shared" si="102"/>
        <v>461.51000000000005</v>
      </c>
      <c r="N34" s="237">
        <f t="shared" si="102"/>
        <v>337.90800000000002</v>
      </c>
      <c r="O34" s="237">
        <f t="shared" si="102"/>
        <v>461.51000000000005</v>
      </c>
      <c r="P34" s="237">
        <f t="shared" si="102"/>
        <v>194.81600000000003</v>
      </c>
      <c r="Q34" s="237">
        <f t="shared" si="102"/>
        <v>358.44</v>
      </c>
      <c r="R34" s="237">
        <f t="shared" si="102"/>
        <v>53.28</v>
      </c>
      <c r="S34" s="238">
        <f t="shared" si="102"/>
        <v>118.08699999999999</v>
      </c>
      <c r="T34" s="33">
        <f t="shared" si="102"/>
        <v>70.040000000000006</v>
      </c>
      <c r="U34" s="237">
        <f t="shared" si="102"/>
        <v>138.02000000000001</v>
      </c>
      <c r="V34" s="237">
        <f t="shared" si="102"/>
        <v>293.76</v>
      </c>
      <c r="W34" s="237">
        <f t="shared" si="102"/>
        <v>420</v>
      </c>
      <c r="X34" s="237">
        <f t="shared" si="102"/>
        <v>325.48</v>
      </c>
      <c r="Y34" s="237">
        <f t="shared" si="102"/>
        <v>559.44000000000005</v>
      </c>
      <c r="Z34" s="237">
        <f t="shared" si="102"/>
        <v>366.08000000000004</v>
      </c>
      <c r="AA34" s="237">
        <f t="shared" si="102"/>
        <v>559.44000000000005</v>
      </c>
      <c r="AB34" s="237">
        <f t="shared" si="102"/>
        <v>325.48</v>
      </c>
      <c r="AC34" s="237">
        <f t="shared" si="102"/>
        <v>479.12</v>
      </c>
      <c r="AD34" s="237">
        <f t="shared" si="102"/>
        <v>293.76</v>
      </c>
      <c r="AE34" s="237">
        <f t="shared" si="102"/>
        <v>366.08000000000004</v>
      </c>
      <c r="AF34" s="237">
        <f t="shared" si="102"/>
        <v>70.040000000000006</v>
      </c>
      <c r="AG34" s="238">
        <f t="shared" si="102"/>
        <v>138.02000000000001</v>
      </c>
    </row>
    <row r="35" spans="1:33">
      <c r="A35" s="23" t="s">
        <v>887</v>
      </c>
      <c r="B35" s="223">
        <f>IF(B34-B23&gt;0, 1, 0)</f>
        <v>1</v>
      </c>
      <c r="C35" s="33">
        <f t="shared" ref="C35:AG35" si="103">IF(C34-C23&gt;0, 1, 0)</f>
        <v>1</v>
      </c>
      <c r="D35" s="237">
        <f t="shared" si="103"/>
        <v>1</v>
      </c>
      <c r="E35" s="238">
        <f t="shared" si="103"/>
        <v>1</v>
      </c>
      <c r="F35" s="33">
        <f t="shared" si="103"/>
        <v>1</v>
      </c>
      <c r="G35" s="237">
        <f t="shared" si="103"/>
        <v>1</v>
      </c>
      <c r="H35" s="237">
        <f t="shared" si="103"/>
        <v>1</v>
      </c>
      <c r="I35" s="237">
        <f t="shared" si="103"/>
        <v>1</v>
      </c>
      <c r="J35" s="237">
        <f t="shared" si="103"/>
        <v>1</v>
      </c>
      <c r="K35" s="237">
        <f t="shared" si="103"/>
        <v>1</v>
      </c>
      <c r="L35" s="237">
        <f t="shared" si="103"/>
        <v>1</v>
      </c>
      <c r="M35" s="237">
        <f t="shared" si="103"/>
        <v>1</v>
      </c>
      <c r="N35" s="237">
        <f t="shared" si="103"/>
        <v>1</v>
      </c>
      <c r="O35" s="237">
        <f t="shared" si="103"/>
        <v>1</v>
      </c>
      <c r="P35" s="237">
        <f t="shared" si="103"/>
        <v>1</v>
      </c>
      <c r="Q35" s="237">
        <f t="shared" si="103"/>
        <v>1</v>
      </c>
      <c r="R35" s="237">
        <f t="shared" si="103"/>
        <v>1</v>
      </c>
      <c r="S35" s="238">
        <f t="shared" si="103"/>
        <v>1</v>
      </c>
      <c r="T35" s="33">
        <f t="shared" si="103"/>
        <v>1</v>
      </c>
      <c r="U35" s="237">
        <f t="shared" si="103"/>
        <v>1</v>
      </c>
      <c r="V35" s="237">
        <f t="shared" si="103"/>
        <v>1</v>
      </c>
      <c r="W35" s="237">
        <f t="shared" si="103"/>
        <v>1</v>
      </c>
      <c r="X35" s="237">
        <f t="shared" si="103"/>
        <v>1</v>
      </c>
      <c r="Y35" s="237">
        <f t="shared" si="103"/>
        <v>1</v>
      </c>
      <c r="Z35" s="237">
        <f t="shared" si="103"/>
        <v>1</v>
      </c>
      <c r="AA35" s="237">
        <f t="shared" si="103"/>
        <v>1</v>
      </c>
      <c r="AB35" s="237">
        <f t="shared" si="103"/>
        <v>1</v>
      </c>
      <c r="AC35" s="237">
        <f t="shared" si="103"/>
        <v>1</v>
      </c>
      <c r="AD35" s="237">
        <f t="shared" si="103"/>
        <v>1</v>
      </c>
      <c r="AE35" s="237">
        <f t="shared" si="103"/>
        <v>1</v>
      </c>
      <c r="AF35" s="237">
        <f t="shared" si="103"/>
        <v>1</v>
      </c>
      <c r="AG35" s="238">
        <f t="shared" si="103"/>
        <v>1</v>
      </c>
    </row>
    <row r="36" spans="1:33" ht="15.75" thickBot="1">
      <c r="A36" s="2" t="s">
        <v>185</v>
      </c>
      <c r="B36" s="21" t="str">
        <f>B27</f>
        <v>W8x35</v>
      </c>
      <c r="C36" s="53" t="str">
        <f t="shared" ref="C36:AG36" si="104">C27</f>
        <v>W14x82</v>
      </c>
      <c r="D36" s="236" t="str">
        <f t="shared" si="104"/>
        <v>W10x45</v>
      </c>
      <c r="E36" s="241" t="str">
        <f t="shared" si="104"/>
        <v>W8x35</v>
      </c>
      <c r="F36" s="53" t="str">
        <f t="shared" si="104"/>
        <v>W8x15</v>
      </c>
      <c r="G36" s="236" t="str">
        <f t="shared" si="104"/>
        <v>W8x18</v>
      </c>
      <c r="H36" s="236" t="str">
        <f t="shared" si="104"/>
        <v>W10x26</v>
      </c>
      <c r="I36" s="236" t="str">
        <f t="shared" si="104"/>
        <v>W8x35</v>
      </c>
      <c r="J36" s="236" t="str">
        <f t="shared" si="104"/>
        <v>W10x33</v>
      </c>
      <c r="K36" s="236" t="str">
        <f t="shared" si="104"/>
        <v>W10x45</v>
      </c>
      <c r="L36" s="236" t="str">
        <f t="shared" si="104"/>
        <v>W10x33</v>
      </c>
      <c r="M36" s="236" t="str">
        <f t="shared" si="104"/>
        <v>W10x45</v>
      </c>
      <c r="N36" s="236" t="str">
        <f t="shared" si="104"/>
        <v>W10x33</v>
      </c>
      <c r="O36" s="236" t="str">
        <f t="shared" si="104"/>
        <v>W10x45</v>
      </c>
      <c r="P36" s="236" t="str">
        <f t="shared" si="104"/>
        <v>W10x26</v>
      </c>
      <c r="Q36" s="236" t="str">
        <f t="shared" si="104"/>
        <v>W8x35</v>
      </c>
      <c r="R36" s="236" t="str">
        <f>R27</f>
        <v>W8x15</v>
      </c>
      <c r="S36" s="241" t="str">
        <f t="shared" si="104"/>
        <v>W8x18</v>
      </c>
      <c r="T36" s="53" t="str">
        <f t="shared" si="104"/>
        <v>W8x28</v>
      </c>
      <c r="U36" s="236" t="str">
        <f t="shared" si="104"/>
        <v>W8x35</v>
      </c>
      <c r="V36" s="236" t="str">
        <f t="shared" si="104"/>
        <v>W10x49</v>
      </c>
      <c r="W36" s="236" t="str">
        <f t="shared" si="104"/>
        <v>W10x68</v>
      </c>
      <c r="X36" s="236" t="str">
        <f t="shared" si="104"/>
        <v>W10x54</v>
      </c>
      <c r="Y36" s="236" t="str">
        <f t="shared" si="104"/>
        <v>W10x88</v>
      </c>
      <c r="Z36" s="236" t="str">
        <f t="shared" si="104"/>
        <v>W10x60</v>
      </c>
      <c r="AA36" s="236" t="str">
        <f t="shared" si="104"/>
        <v>W10x88</v>
      </c>
      <c r="AB36" s="236" t="str">
        <f t="shared" si="104"/>
        <v>W10x54</v>
      </c>
      <c r="AC36" s="236" t="str">
        <f t="shared" si="104"/>
        <v>W10x77</v>
      </c>
      <c r="AD36" s="236" t="str">
        <f t="shared" si="104"/>
        <v>W10x49</v>
      </c>
      <c r="AE36" s="236" t="str">
        <f t="shared" si="104"/>
        <v>W10x60</v>
      </c>
      <c r="AF36" s="236" t="str">
        <f t="shared" si="104"/>
        <v>W8x28</v>
      </c>
      <c r="AG36" s="241" t="str">
        <f t="shared" si="104"/>
        <v>W8x35</v>
      </c>
    </row>
  </sheetData>
  <mergeCells count="7">
    <mergeCell ref="C2:AG2"/>
    <mergeCell ref="AH2:BL2"/>
    <mergeCell ref="BS2:CZ2"/>
    <mergeCell ref="DA2:ET2"/>
    <mergeCell ref="C21:E21"/>
    <mergeCell ref="F21:S21"/>
    <mergeCell ref="T21:AG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145"/>
  <sheetViews>
    <sheetView topLeftCell="A2" zoomScale="55" zoomScaleNormal="55" workbookViewId="0">
      <selection activeCell="V3" sqref="V1:V1048576"/>
    </sheetView>
  </sheetViews>
  <sheetFormatPr defaultRowHeight="15"/>
  <cols>
    <col min="1" max="1" width="12.7109375" style="252" customWidth="1"/>
    <col min="2" max="2" width="12.7109375" style="289" customWidth="1"/>
    <col min="3" max="3" width="12.7109375" style="278" customWidth="1"/>
    <col min="4" max="6" width="12.7109375" style="252" customWidth="1"/>
    <col min="7" max="7" width="12.7109375" style="23" customWidth="1"/>
    <col min="8" max="8" width="12.7109375" style="252" customWidth="1"/>
    <col min="9" max="9" width="12.7109375" style="289" customWidth="1"/>
    <col min="10" max="11" width="12.7109375" style="23" customWidth="1"/>
    <col min="12" max="12" width="12.7109375" style="289" customWidth="1"/>
    <col min="13" max="14" width="12.7109375" style="23" customWidth="1"/>
    <col min="15" max="15" width="12.7109375" style="252" customWidth="1"/>
    <col min="16" max="16" width="12.7109375" style="23" customWidth="1"/>
    <col min="17" max="18" width="12.7109375" style="252" customWidth="1"/>
    <col min="19" max="19" width="14.42578125" style="213" customWidth="1"/>
    <col min="20" max="20" width="13.42578125" style="23" customWidth="1"/>
    <col min="21" max="21" width="5.85546875" style="23" customWidth="1"/>
    <col min="22" max="22" width="32.42578125" style="157" customWidth="1"/>
    <col min="23" max="23" width="13.7109375" style="261" customWidth="1"/>
    <col min="24" max="26" width="13.7109375" style="213" customWidth="1"/>
    <col min="27" max="29" width="13.5703125" style="213" customWidth="1"/>
    <col min="30" max="30" width="22.28515625" style="213" customWidth="1"/>
    <col min="31" max="31" width="13.5703125" style="213" customWidth="1"/>
    <col min="32" max="32" width="18.42578125" style="213" customWidth="1"/>
    <col min="33" max="34" width="13.5703125" style="213" customWidth="1"/>
    <col min="35" max="35" width="23" style="289" customWidth="1"/>
    <col min="36" max="36" width="24" style="19" customWidth="1"/>
    <col min="37" max="38" width="9.140625" style="23"/>
    <col min="39" max="39" width="24.7109375" style="23" customWidth="1"/>
    <col min="40" max="40" width="12.7109375" style="213" customWidth="1"/>
    <col min="41" max="41" width="3.7109375" style="213" customWidth="1"/>
    <col min="42" max="42" width="24.7109375" style="213" customWidth="1"/>
    <col min="43" max="43" width="12.7109375" style="213" customWidth="1"/>
    <col min="44" max="44" width="3.7109375" style="213" customWidth="1"/>
    <col min="45" max="45" width="24.7109375" style="213" customWidth="1"/>
    <col min="46" max="46" width="12.7109375" style="213" customWidth="1"/>
    <col min="47" max="47" width="13.42578125" style="213" customWidth="1"/>
    <col min="48" max="48" width="15.42578125" style="213" customWidth="1"/>
    <col min="49" max="49" width="29" style="293" customWidth="1"/>
    <col min="50" max="50" width="12" style="293" customWidth="1"/>
    <col min="51" max="51" width="9.140625" style="23"/>
    <col min="52" max="52" width="29" style="23" customWidth="1"/>
    <col min="53" max="53" width="12" style="23" customWidth="1"/>
    <col min="54" max="16384" width="9.140625" style="23"/>
  </cols>
  <sheetData>
    <row r="1" spans="1:53" ht="15.75" thickBot="1">
      <c r="A1" s="433"/>
      <c r="B1" s="433"/>
    </row>
    <row r="2" spans="1:53" ht="15.75" thickBot="1">
      <c r="A2" s="250"/>
      <c r="B2" s="287"/>
      <c r="C2" s="313"/>
      <c r="D2" s="429" t="s">
        <v>80</v>
      </c>
      <c r="E2" s="429"/>
      <c r="F2" s="429"/>
      <c r="G2" s="429" t="s">
        <v>868</v>
      </c>
      <c r="H2" s="429"/>
      <c r="I2" s="429"/>
      <c r="J2" s="429" t="s">
        <v>166</v>
      </c>
      <c r="K2" s="429"/>
      <c r="L2" s="429"/>
      <c r="M2" s="429" t="s">
        <v>174</v>
      </c>
      <c r="N2" s="429"/>
      <c r="O2" s="429"/>
      <c r="P2" s="429" t="s">
        <v>666</v>
      </c>
      <c r="Q2" s="429"/>
      <c r="R2" s="429"/>
      <c r="S2" s="140"/>
      <c r="T2" s="422"/>
      <c r="U2" s="422"/>
      <c r="V2" s="422"/>
      <c r="W2" s="422" t="s">
        <v>672</v>
      </c>
      <c r="X2" s="422"/>
      <c r="Y2" s="422"/>
      <c r="Z2" s="422"/>
      <c r="AC2" s="434" t="s">
        <v>963</v>
      </c>
      <c r="AD2" s="434"/>
      <c r="AE2" s="434"/>
      <c r="AJ2" s="157"/>
    </row>
    <row r="3" spans="1:53" ht="15.75" thickBot="1">
      <c r="A3" s="253"/>
      <c r="B3" s="171" t="s">
        <v>939</v>
      </c>
      <c r="C3" s="314" t="s">
        <v>941</v>
      </c>
      <c r="D3" s="171" t="s">
        <v>671</v>
      </c>
      <c r="E3" s="249" t="s">
        <v>874</v>
      </c>
      <c r="F3" s="234" t="s">
        <v>875</v>
      </c>
      <c r="G3" s="171" t="s">
        <v>671</v>
      </c>
      <c r="H3" s="249" t="s">
        <v>874</v>
      </c>
      <c r="I3" s="234" t="s">
        <v>875</v>
      </c>
      <c r="J3" s="171" t="s">
        <v>671</v>
      </c>
      <c r="K3" s="249" t="s">
        <v>874</v>
      </c>
      <c r="L3" s="234" t="s">
        <v>875</v>
      </c>
      <c r="M3" s="171" t="s">
        <v>671</v>
      </c>
      <c r="N3" s="249" t="s">
        <v>874</v>
      </c>
      <c r="O3" s="234" t="s">
        <v>875</v>
      </c>
      <c r="P3" s="171" t="s">
        <v>671</v>
      </c>
      <c r="Q3" s="249" t="s">
        <v>874</v>
      </c>
      <c r="R3" s="234" t="s">
        <v>875</v>
      </c>
      <c r="S3" s="332" t="s">
        <v>959</v>
      </c>
      <c r="T3" s="290" t="s">
        <v>950</v>
      </c>
      <c r="U3" s="252"/>
      <c r="V3" s="316"/>
      <c r="W3" s="317" t="s">
        <v>942</v>
      </c>
      <c r="X3" s="318" t="s">
        <v>945</v>
      </c>
      <c r="Y3" s="318" t="s">
        <v>943</v>
      </c>
      <c r="Z3" s="318" t="s">
        <v>944</v>
      </c>
      <c r="AA3" s="326" t="s">
        <v>951</v>
      </c>
      <c r="AB3" s="327"/>
      <c r="AC3" s="358"/>
      <c r="AD3" s="358" t="s">
        <v>971</v>
      </c>
      <c r="AE3" s="358" t="s">
        <v>944</v>
      </c>
      <c r="AF3" s="140" t="s">
        <v>968</v>
      </c>
      <c r="AG3" s="347" t="s">
        <v>967</v>
      </c>
      <c r="AH3" s="131"/>
      <c r="AI3" s="328"/>
      <c r="AJ3" s="329" t="s">
        <v>956</v>
      </c>
      <c r="AM3" s="403" t="s">
        <v>960</v>
      </c>
      <c r="AN3" s="405"/>
      <c r="AO3" s="291"/>
      <c r="AP3" s="403" t="s">
        <v>960</v>
      </c>
      <c r="AQ3" s="405"/>
      <c r="AR3" s="291"/>
      <c r="AS3" s="403" t="s">
        <v>960</v>
      </c>
      <c r="AT3" s="405"/>
      <c r="AU3" s="292"/>
      <c r="AV3" s="209"/>
      <c r="AW3" s="403" t="s">
        <v>672</v>
      </c>
      <c r="AX3" s="405"/>
      <c r="AZ3" s="403" t="s">
        <v>672</v>
      </c>
      <c r="BA3" s="405"/>
    </row>
    <row r="4" spans="1:53" s="5" customFormat="1" ht="15.75" thickBot="1">
      <c r="A4" s="262" t="s">
        <v>108</v>
      </c>
      <c r="B4" s="262" t="s">
        <v>176</v>
      </c>
      <c r="C4" s="314">
        <v>16</v>
      </c>
      <c r="D4" s="284"/>
      <c r="E4" s="283"/>
      <c r="F4" s="282"/>
      <c r="G4" s="284"/>
      <c r="H4" s="283"/>
      <c r="I4" s="282"/>
      <c r="J4" s="284">
        <v>18</v>
      </c>
      <c r="K4" s="283"/>
      <c r="L4" s="282"/>
      <c r="M4" s="284">
        <v>18</v>
      </c>
      <c r="N4" s="283">
        <v>1</v>
      </c>
      <c r="O4" s="282"/>
      <c r="P4" s="284"/>
      <c r="Q4" s="283">
        <v>3</v>
      </c>
      <c r="R4" s="282"/>
      <c r="S4" s="331">
        <f>SUM(D4,E4,F4,G4,H4,I4:R4)</f>
        <v>40</v>
      </c>
      <c r="T4" s="262"/>
      <c r="U4" s="261"/>
      <c r="V4" s="319" t="s">
        <v>906</v>
      </c>
      <c r="W4" s="320" t="s">
        <v>892</v>
      </c>
      <c r="X4" s="321">
        <v>22</v>
      </c>
      <c r="Y4" s="321">
        <v>82</v>
      </c>
      <c r="Z4" s="321">
        <v>1</v>
      </c>
      <c r="AA4" s="267">
        <f>(X4*Y4*Z4)</f>
        <v>1804</v>
      </c>
      <c r="AB4" s="140"/>
      <c r="AC4" s="356" t="s">
        <v>964</v>
      </c>
      <c r="AD4" s="345" t="s">
        <v>892</v>
      </c>
      <c r="AE4" s="345">
        <v>21</v>
      </c>
      <c r="AF4" s="355"/>
      <c r="AG4" s="329"/>
      <c r="AH4" s="140"/>
      <c r="AI4" s="295" t="s">
        <v>957</v>
      </c>
      <c r="AJ4" s="272">
        <f>T141</f>
        <v>438.3245740000001</v>
      </c>
      <c r="AM4" s="339" t="s">
        <v>961</v>
      </c>
      <c r="AN4" s="340" t="s">
        <v>944</v>
      </c>
      <c r="AO4" s="291"/>
      <c r="AP4" s="339" t="s">
        <v>961</v>
      </c>
      <c r="AQ4" s="340" t="s">
        <v>944</v>
      </c>
      <c r="AR4" s="291"/>
      <c r="AS4" s="339" t="s">
        <v>961</v>
      </c>
      <c r="AT4" s="340" t="s">
        <v>944</v>
      </c>
      <c r="AU4" s="291"/>
      <c r="AV4" s="337"/>
      <c r="AW4" s="171" t="s">
        <v>962</v>
      </c>
      <c r="AX4" s="234" t="s">
        <v>944</v>
      </c>
      <c r="AZ4" s="171" t="s">
        <v>962</v>
      </c>
      <c r="BA4" s="234" t="s">
        <v>944</v>
      </c>
    </row>
    <row r="5" spans="1:53" ht="15.75" thickBot="1">
      <c r="A5" s="253">
        <v>9.1720000000000006</v>
      </c>
      <c r="B5" s="33"/>
      <c r="C5" s="312">
        <v>16</v>
      </c>
      <c r="D5" s="192"/>
      <c r="E5" s="193"/>
      <c r="F5" s="194"/>
      <c r="G5" s="192"/>
      <c r="H5" s="193"/>
      <c r="I5" s="194"/>
      <c r="J5" s="215">
        <v>9</v>
      </c>
      <c r="K5" s="193"/>
      <c r="L5" s="194"/>
      <c r="M5" s="192">
        <v>9</v>
      </c>
      <c r="N5" s="193"/>
      <c r="O5" s="194"/>
      <c r="P5" s="192"/>
      <c r="Q5" s="193"/>
      <c r="R5" s="194"/>
      <c r="S5" s="333">
        <f t="shared" ref="S5:S68" si="0">SUM(D5,E5,F5,G5,H5,I5:R5)</f>
        <v>18</v>
      </c>
      <c r="T5" s="290">
        <f>A5*C5*(D5+E5+F5+G5+H5+I5+J5+K5+L5+M5+N5+O5+P5+Q5+R5)</f>
        <v>2641.5360000000001</v>
      </c>
      <c r="U5" s="252"/>
      <c r="V5" s="435"/>
      <c r="W5" s="322" t="s">
        <v>893</v>
      </c>
      <c r="X5" s="323">
        <v>22</v>
      </c>
      <c r="Y5" s="323">
        <v>45</v>
      </c>
      <c r="Z5" s="323">
        <v>1</v>
      </c>
      <c r="AA5" s="267">
        <f>(X5*Y5*Z5)</f>
        <v>990</v>
      </c>
      <c r="AB5" s="140"/>
      <c r="AC5" s="438"/>
      <c r="AD5" s="273">
        <v>5</v>
      </c>
      <c r="AE5" s="273">
        <v>2</v>
      </c>
      <c r="AF5" s="273">
        <v>82</v>
      </c>
      <c r="AG5" s="274">
        <f>AD5*AE5*AF5</f>
        <v>820</v>
      </c>
      <c r="AH5" s="140"/>
      <c r="AI5" s="295" t="s">
        <v>672</v>
      </c>
      <c r="AJ5" s="272">
        <f>AA59</f>
        <v>98.353999999999999</v>
      </c>
      <c r="AM5" s="284" t="s">
        <v>181</v>
      </c>
      <c r="AN5" s="282">
        <v>19</v>
      </c>
      <c r="AO5" s="337"/>
      <c r="AP5" s="284" t="s">
        <v>179</v>
      </c>
      <c r="AQ5" s="282">
        <v>14</v>
      </c>
      <c r="AR5" s="337"/>
      <c r="AS5" s="336" t="s">
        <v>407</v>
      </c>
      <c r="AT5" s="343">
        <v>28</v>
      </c>
      <c r="AU5" s="337"/>
      <c r="AV5" s="140"/>
      <c r="AW5" s="284" t="s">
        <v>909</v>
      </c>
      <c r="AX5" s="282">
        <v>6</v>
      </c>
      <c r="AZ5" s="284" t="s">
        <v>911</v>
      </c>
      <c r="BA5" s="282">
        <v>6</v>
      </c>
    </row>
    <row r="6" spans="1:53" ht="15.75" thickBot="1">
      <c r="A6" s="253">
        <v>5.5309999999999997</v>
      </c>
      <c r="B6" s="33"/>
      <c r="C6" s="312">
        <v>16</v>
      </c>
      <c r="D6" s="192"/>
      <c r="E6" s="193"/>
      <c r="F6" s="194"/>
      <c r="G6" s="192"/>
      <c r="H6" s="193"/>
      <c r="I6" s="194"/>
      <c r="J6" s="215">
        <v>9</v>
      </c>
      <c r="K6" s="193"/>
      <c r="L6" s="194"/>
      <c r="M6" s="192">
        <v>9</v>
      </c>
      <c r="N6" s="193"/>
      <c r="O6" s="194"/>
      <c r="P6" s="192"/>
      <c r="Q6" s="193"/>
      <c r="R6" s="194"/>
      <c r="S6" s="333">
        <f t="shared" si="0"/>
        <v>18</v>
      </c>
      <c r="T6" s="290">
        <f>A6*C6*(D6+E6+F6+G6+H6+I6+J6+K6+L6+M6+N6+O6+P6+Q6+R6)</f>
        <v>1592.9279999999999</v>
      </c>
      <c r="U6" s="252"/>
      <c r="V6" s="437"/>
      <c r="W6" s="324" t="s">
        <v>886</v>
      </c>
      <c r="X6" s="325">
        <v>22</v>
      </c>
      <c r="Y6" s="325">
        <v>35</v>
      </c>
      <c r="Z6" s="325">
        <v>1</v>
      </c>
      <c r="AA6" s="267">
        <f t="shared" ref="AA6:AA57" si="1">(X6*Y6*Z6)</f>
        <v>770</v>
      </c>
      <c r="AB6" s="140"/>
      <c r="AC6" s="438"/>
      <c r="AD6" s="273">
        <v>10</v>
      </c>
      <c r="AE6" s="273">
        <v>19</v>
      </c>
      <c r="AF6" s="273">
        <v>82</v>
      </c>
      <c r="AG6" s="274">
        <f>AD6*AE6*AF6</f>
        <v>15580</v>
      </c>
      <c r="AH6" s="140"/>
      <c r="AI6" s="353" t="s">
        <v>963</v>
      </c>
      <c r="AJ6" s="354">
        <f>AG18</f>
        <v>24.48976</v>
      </c>
      <c r="AM6" s="214">
        <v>13.5</v>
      </c>
      <c r="AN6" s="274">
        <v>1</v>
      </c>
      <c r="AO6" s="140"/>
      <c r="AP6" s="214">
        <v>17</v>
      </c>
      <c r="AQ6" s="274">
        <v>4</v>
      </c>
      <c r="AR6" s="140"/>
      <c r="AS6" s="344">
        <v>30.25</v>
      </c>
      <c r="AT6" s="341">
        <v>2</v>
      </c>
      <c r="AU6" s="140"/>
      <c r="AV6" s="140"/>
      <c r="AW6" s="295">
        <v>10</v>
      </c>
      <c r="AX6" s="341">
        <v>2</v>
      </c>
      <c r="AZ6" s="214">
        <v>22</v>
      </c>
      <c r="BA6" s="274">
        <v>6</v>
      </c>
    </row>
    <row r="7" spans="1:53" ht="15.75" thickBot="1">
      <c r="A7" s="253">
        <v>13.5</v>
      </c>
      <c r="B7" s="33"/>
      <c r="C7" s="312">
        <v>16</v>
      </c>
      <c r="D7" s="192"/>
      <c r="E7" s="193"/>
      <c r="F7" s="194"/>
      <c r="G7" s="192"/>
      <c r="H7" s="193"/>
      <c r="I7" s="194"/>
      <c r="J7" s="215"/>
      <c r="K7" s="193"/>
      <c r="L7" s="194"/>
      <c r="M7" s="192"/>
      <c r="N7" s="193"/>
      <c r="O7" s="194"/>
      <c r="P7" s="192"/>
      <c r="Q7" s="193">
        <v>1</v>
      </c>
      <c r="R7" s="194"/>
      <c r="S7" s="333">
        <f t="shared" si="0"/>
        <v>1</v>
      </c>
      <c r="T7" s="290">
        <f t="shared" ref="T7:T8" si="2">A7*C7*(D7+E7+F7+G7+H7+I7+J7+K7+L7+M7+N7+O7+P7+Q7+R7)</f>
        <v>216</v>
      </c>
      <c r="U7" s="252"/>
      <c r="V7" s="319" t="s">
        <v>946</v>
      </c>
      <c r="W7" s="320" t="s">
        <v>931</v>
      </c>
      <c r="X7" s="321">
        <v>10</v>
      </c>
      <c r="Y7" s="321">
        <v>15</v>
      </c>
      <c r="Z7" s="321">
        <v>2</v>
      </c>
      <c r="AA7" s="267">
        <f t="shared" si="1"/>
        <v>300</v>
      </c>
      <c r="AB7" s="140"/>
      <c r="AC7" s="438"/>
      <c r="AD7" s="269" t="s">
        <v>965</v>
      </c>
      <c r="AE7" s="269">
        <v>22</v>
      </c>
      <c r="AF7" s="273"/>
      <c r="AG7" s="274"/>
      <c r="AH7" s="140"/>
      <c r="AI7" s="298" t="s">
        <v>958</v>
      </c>
      <c r="AJ7" s="330">
        <f>AJ4+AJ5</f>
        <v>536.67857400000014</v>
      </c>
      <c r="AM7" s="214">
        <v>16.5</v>
      </c>
      <c r="AN7" s="274">
        <v>18</v>
      </c>
      <c r="AO7" s="140"/>
      <c r="AP7" s="214">
        <v>18.193999999999999</v>
      </c>
      <c r="AQ7" s="274">
        <v>2</v>
      </c>
      <c r="AR7" s="140"/>
      <c r="AS7" s="214">
        <v>29.911999999999999</v>
      </c>
      <c r="AT7" s="274">
        <v>9</v>
      </c>
      <c r="AU7" s="140"/>
      <c r="AV7" s="337"/>
      <c r="AW7" s="295">
        <v>15</v>
      </c>
      <c r="AX7" s="341">
        <v>2</v>
      </c>
      <c r="AZ7" s="270" t="s">
        <v>934</v>
      </c>
      <c r="BA7" s="271">
        <v>1</v>
      </c>
    </row>
    <row r="8" spans="1:53" ht="15.75" thickBot="1">
      <c r="A8" s="253">
        <v>25</v>
      </c>
      <c r="B8" s="33"/>
      <c r="C8" s="312">
        <v>16</v>
      </c>
      <c r="D8" s="192"/>
      <c r="E8" s="193"/>
      <c r="F8" s="194"/>
      <c r="G8" s="192"/>
      <c r="H8" s="193"/>
      <c r="I8" s="194"/>
      <c r="J8" s="215"/>
      <c r="K8" s="193"/>
      <c r="L8" s="194"/>
      <c r="M8" s="192"/>
      <c r="N8" s="193">
        <v>1</v>
      </c>
      <c r="O8" s="194"/>
      <c r="P8" s="192"/>
      <c r="Q8" s="193">
        <v>2</v>
      </c>
      <c r="R8" s="194"/>
      <c r="S8" s="333">
        <f t="shared" si="0"/>
        <v>3</v>
      </c>
      <c r="T8" s="290">
        <f t="shared" si="2"/>
        <v>1200</v>
      </c>
      <c r="U8" s="252"/>
      <c r="V8" s="435"/>
      <c r="W8" s="322" t="s">
        <v>915</v>
      </c>
      <c r="X8" s="323">
        <v>10</v>
      </c>
      <c r="Y8" s="323">
        <v>18</v>
      </c>
      <c r="Z8" s="323">
        <v>2</v>
      </c>
      <c r="AA8" s="267">
        <f t="shared" si="1"/>
        <v>360</v>
      </c>
      <c r="AB8" s="140"/>
      <c r="AC8" s="438"/>
      <c r="AD8" s="273">
        <v>8</v>
      </c>
      <c r="AE8" s="273">
        <v>2</v>
      </c>
      <c r="AF8" s="273">
        <v>43.4</v>
      </c>
      <c r="AG8" s="274">
        <f>AD8*AE8*AF8</f>
        <v>694.4</v>
      </c>
      <c r="AH8" s="140"/>
      <c r="AJ8" s="19">
        <f>AJ7*2000</f>
        <v>1073357.1480000003</v>
      </c>
      <c r="AM8" s="342" t="s">
        <v>176</v>
      </c>
      <c r="AN8" s="271">
        <v>119</v>
      </c>
      <c r="AO8" s="337"/>
      <c r="AP8" s="214">
        <v>25.474</v>
      </c>
      <c r="AQ8" s="274">
        <v>2</v>
      </c>
      <c r="AR8" s="337"/>
      <c r="AS8" s="214">
        <v>27.457999999999998</v>
      </c>
      <c r="AT8" s="274">
        <v>2</v>
      </c>
      <c r="AU8" s="337"/>
      <c r="AV8" s="140"/>
      <c r="AW8" s="295">
        <v>20</v>
      </c>
      <c r="AX8" s="341">
        <v>2</v>
      </c>
      <c r="AZ8" s="214">
        <v>22</v>
      </c>
      <c r="BA8" s="274">
        <v>1</v>
      </c>
    </row>
    <row r="9" spans="1:53" s="5" customFormat="1" ht="15.75" thickBot="1">
      <c r="A9" s="262" t="s">
        <v>401</v>
      </c>
      <c r="B9" s="262" t="s">
        <v>176</v>
      </c>
      <c r="C9" s="312">
        <v>16</v>
      </c>
      <c r="D9" s="281"/>
      <c r="E9" s="280"/>
      <c r="F9" s="279"/>
      <c r="G9" s="281"/>
      <c r="H9" s="280"/>
      <c r="I9" s="279"/>
      <c r="J9" s="281"/>
      <c r="K9" s="280"/>
      <c r="L9" s="279"/>
      <c r="M9" s="281"/>
      <c r="N9" s="280">
        <v>7</v>
      </c>
      <c r="O9" s="279"/>
      <c r="P9" s="281"/>
      <c r="Q9" s="280"/>
      <c r="R9" s="279"/>
      <c r="S9" s="331">
        <f t="shared" si="0"/>
        <v>7</v>
      </c>
      <c r="T9" s="262"/>
      <c r="U9" s="261"/>
      <c r="V9" s="436"/>
      <c r="W9" s="322" t="s">
        <v>886</v>
      </c>
      <c r="X9" s="323">
        <v>10</v>
      </c>
      <c r="Y9" s="323">
        <v>35</v>
      </c>
      <c r="Z9" s="323">
        <v>2</v>
      </c>
      <c r="AA9" s="267">
        <f t="shared" si="1"/>
        <v>700</v>
      </c>
      <c r="AB9" s="140"/>
      <c r="AC9" s="438"/>
      <c r="AD9" s="273">
        <v>9.43</v>
      </c>
      <c r="AE9" s="273">
        <v>20</v>
      </c>
      <c r="AF9" s="273">
        <v>43.4</v>
      </c>
      <c r="AG9" s="274">
        <f>AD9*AE9*AF9</f>
        <v>8185.24</v>
      </c>
      <c r="AH9" s="140"/>
      <c r="AI9" s="289"/>
      <c r="AJ9" s="19"/>
      <c r="AL9" s="23"/>
      <c r="AM9" s="295">
        <v>5.5309999999999997</v>
      </c>
      <c r="AN9" s="274">
        <v>18</v>
      </c>
      <c r="AO9" s="140"/>
      <c r="AP9" s="214">
        <v>25</v>
      </c>
      <c r="AQ9" s="274">
        <v>4</v>
      </c>
      <c r="AR9" s="140"/>
      <c r="AS9" s="214">
        <v>27.207999999999998</v>
      </c>
      <c r="AT9" s="274">
        <v>2</v>
      </c>
      <c r="AU9" s="140"/>
      <c r="AV9" s="140"/>
      <c r="AW9" s="295">
        <v>22</v>
      </c>
      <c r="AX9" s="297">
        <v>1</v>
      </c>
      <c r="AZ9" s="270" t="s">
        <v>916</v>
      </c>
      <c r="BA9" s="271">
        <v>1</v>
      </c>
    </row>
    <row r="10" spans="1:53" s="19" customFormat="1" ht="15.75" thickBot="1">
      <c r="A10" s="267">
        <v>30</v>
      </c>
      <c r="B10" s="311"/>
      <c r="C10" s="312">
        <v>16</v>
      </c>
      <c r="D10" s="215"/>
      <c r="E10" s="285"/>
      <c r="F10" s="286"/>
      <c r="G10" s="215"/>
      <c r="H10" s="285"/>
      <c r="I10" s="286"/>
      <c r="J10" s="215"/>
      <c r="K10" s="285"/>
      <c r="L10" s="286"/>
      <c r="M10" s="215"/>
      <c r="N10" s="285">
        <v>6</v>
      </c>
      <c r="O10" s="286"/>
      <c r="P10" s="215"/>
      <c r="Q10" s="285"/>
      <c r="R10" s="286"/>
      <c r="S10" s="333">
        <f t="shared" si="0"/>
        <v>6</v>
      </c>
      <c r="T10" s="290">
        <f t="shared" ref="T10:T11" si="3">A10*C10*(D10+E10+F10+G10+H10+I10+J10+K10+L10+M10+N10+O10+P10+Q10+R10)</f>
        <v>2880</v>
      </c>
      <c r="U10" s="213"/>
      <c r="V10" s="436"/>
      <c r="W10" s="322" t="s">
        <v>932</v>
      </c>
      <c r="X10" s="323">
        <v>10</v>
      </c>
      <c r="Y10" s="323">
        <v>26</v>
      </c>
      <c r="Z10" s="323">
        <v>2</v>
      </c>
      <c r="AA10" s="267">
        <f t="shared" si="1"/>
        <v>520</v>
      </c>
      <c r="AB10" s="140"/>
      <c r="AC10" s="357" t="s">
        <v>966</v>
      </c>
      <c r="AD10" s="269" t="s">
        <v>892</v>
      </c>
      <c r="AE10" s="269">
        <v>21</v>
      </c>
      <c r="AF10" s="306"/>
      <c r="AG10" s="274"/>
      <c r="AH10" s="140"/>
      <c r="AI10" s="261"/>
      <c r="AL10" s="23"/>
      <c r="AM10" s="295">
        <v>9.1720000000000006</v>
      </c>
      <c r="AN10" s="274">
        <v>18</v>
      </c>
      <c r="AO10" s="140"/>
      <c r="AP10" s="214">
        <v>24.728999999999999</v>
      </c>
      <c r="AQ10" s="274">
        <v>2</v>
      </c>
      <c r="AR10" s="140"/>
      <c r="AS10" s="214">
        <v>26.969000000000001</v>
      </c>
      <c r="AT10" s="274">
        <v>2</v>
      </c>
      <c r="AU10" s="140"/>
      <c r="AV10" s="140"/>
      <c r="AW10" s="270" t="s">
        <v>931</v>
      </c>
      <c r="AX10" s="271">
        <v>2</v>
      </c>
      <c r="AZ10" s="214">
        <v>22</v>
      </c>
      <c r="BA10" s="274">
        <v>1</v>
      </c>
    </row>
    <row r="11" spans="1:53" s="19" customFormat="1" ht="15.75" thickBot="1">
      <c r="A11" s="267">
        <v>13.5</v>
      </c>
      <c r="B11" s="311"/>
      <c r="C11" s="312">
        <v>16</v>
      </c>
      <c r="D11" s="215"/>
      <c r="E11" s="285"/>
      <c r="F11" s="286"/>
      <c r="G11" s="215"/>
      <c r="H11" s="285"/>
      <c r="I11" s="286"/>
      <c r="J11" s="215"/>
      <c r="K11" s="285"/>
      <c r="L11" s="286"/>
      <c r="M11" s="215"/>
      <c r="N11" s="285">
        <v>1</v>
      </c>
      <c r="O11" s="286"/>
      <c r="P11" s="215"/>
      <c r="Q11" s="285"/>
      <c r="R11" s="286"/>
      <c r="S11" s="333">
        <f t="shared" si="0"/>
        <v>1</v>
      </c>
      <c r="T11" s="290">
        <f t="shared" si="3"/>
        <v>216</v>
      </c>
      <c r="U11" s="213"/>
      <c r="V11" s="436"/>
      <c r="W11" s="322" t="s">
        <v>899</v>
      </c>
      <c r="X11" s="323">
        <v>10</v>
      </c>
      <c r="Y11" s="323">
        <v>33</v>
      </c>
      <c r="Z11" s="323">
        <v>3</v>
      </c>
      <c r="AA11" s="267">
        <f t="shared" si="1"/>
        <v>990</v>
      </c>
      <c r="AB11" s="140"/>
      <c r="AC11" s="438"/>
      <c r="AD11" s="273">
        <v>5</v>
      </c>
      <c r="AE11" s="273">
        <v>2</v>
      </c>
      <c r="AF11" s="273">
        <v>82</v>
      </c>
      <c r="AG11" s="274">
        <f>AD11*AE11*AF11</f>
        <v>820</v>
      </c>
      <c r="AH11" s="140"/>
      <c r="AI11" s="213"/>
      <c r="AL11" s="23"/>
      <c r="AM11" s="295">
        <v>12.813000000000001</v>
      </c>
      <c r="AN11" s="274">
        <v>18</v>
      </c>
      <c r="AO11" s="140"/>
      <c r="AP11" s="270" t="s">
        <v>182</v>
      </c>
      <c r="AQ11" s="271">
        <v>13</v>
      </c>
      <c r="AR11" s="140"/>
      <c r="AS11" s="214">
        <v>26.713999999999999</v>
      </c>
      <c r="AT11" s="274">
        <v>2</v>
      </c>
      <c r="AU11" s="140"/>
      <c r="AV11" s="140"/>
      <c r="AW11" s="295">
        <v>10</v>
      </c>
      <c r="AX11" s="274">
        <v>2</v>
      </c>
      <c r="AZ11" s="270" t="s">
        <v>917</v>
      </c>
      <c r="BA11" s="271">
        <v>2</v>
      </c>
    </row>
    <row r="12" spans="1:53" s="5" customFormat="1" ht="15.75" thickBot="1">
      <c r="A12" s="262" t="s">
        <v>101</v>
      </c>
      <c r="B12" s="262" t="s">
        <v>176</v>
      </c>
      <c r="C12" s="312">
        <v>16</v>
      </c>
      <c r="D12" s="281"/>
      <c r="E12" s="280"/>
      <c r="F12" s="279"/>
      <c r="G12" s="281"/>
      <c r="H12" s="280"/>
      <c r="I12" s="279">
        <v>1</v>
      </c>
      <c r="J12" s="281"/>
      <c r="K12" s="280"/>
      <c r="L12" s="279">
        <v>1</v>
      </c>
      <c r="M12" s="281"/>
      <c r="N12" s="280"/>
      <c r="O12" s="279">
        <v>1</v>
      </c>
      <c r="P12" s="281"/>
      <c r="Q12" s="280">
        <v>1</v>
      </c>
      <c r="R12" s="279">
        <v>1</v>
      </c>
      <c r="S12" s="331">
        <f t="shared" si="0"/>
        <v>5</v>
      </c>
      <c r="T12" s="262"/>
      <c r="U12" s="261"/>
      <c r="V12" s="437"/>
      <c r="W12" s="324" t="s">
        <v>893</v>
      </c>
      <c r="X12" s="325">
        <v>10</v>
      </c>
      <c r="Y12" s="325">
        <v>45</v>
      </c>
      <c r="Z12" s="325">
        <v>3</v>
      </c>
      <c r="AA12" s="267">
        <f t="shared" si="1"/>
        <v>1350</v>
      </c>
      <c r="AB12" s="140"/>
      <c r="AC12" s="438"/>
      <c r="AD12" s="273">
        <v>10</v>
      </c>
      <c r="AE12" s="273">
        <v>19</v>
      </c>
      <c r="AF12" s="273">
        <v>82</v>
      </c>
      <c r="AG12" s="274">
        <f>AD12*AE12*AF12</f>
        <v>15580</v>
      </c>
      <c r="AH12" s="140"/>
      <c r="AI12" s="213"/>
      <c r="AJ12" s="19"/>
      <c r="AL12" s="23"/>
      <c r="AM12" s="295">
        <v>13.5</v>
      </c>
      <c r="AN12" s="274">
        <v>8</v>
      </c>
      <c r="AO12" s="140"/>
      <c r="AP12" s="214">
        <v>26.25</v>
      </c>
      <c r="AQ12" s="274">
        <v>2</v>
      </c>
      <c r="AR12" s="140"/>
      <c r="AS12" s="214">
        <v>20</v>
      </c>
      <c r="AT12" s="274">
        <v>9</v>
      </c>
      <c r="AU12" s="140"/>
      <c r="AV12" s="140"/>
      <c r="AW12" s="270" t="s">
        <v>915</v>
      </c>
      <c r="AX12" s="271">
        <v>2</v>
      </c>
      <c r="AZ12" s="214">
        <v>22</v>
      </c>
      <c r="BA12" s="274">
        <v>2</v>
      </c>
    </row>
    <row r="13" spans="1:53" s="19" customFormat="1" ht="15.75" thickBot="1">
      <c r="A13" s="267">
        <v>13.5</v>
      </c>
      <c r="B13" s="311"/>
      <c r="C13" s="312">
        <v>16</v>
      </c>
      <c r="D13" s="215"/>
      <c r="E13" s="285"/>
      <c r="F13" s="286"/>
      <c r="G13" s="215"/>
      <c r="H13" s="285"/>
      <c r="I13" s="286"/>
      <c r="J13" s="215"/>
      <c r="K13" s="285"/>
      <c r="L13" s="286"/>
      <c r="M13" s="215"/>
      <c r="N13" s="285"/>
      <c r="O13" s="286"/>
      <c r="P13" s="215"/>
      <c r="Q13" s="285">
        <v>1</v>
      </c>
      <c r="R13" s="286"/>
      <c r="S13" s="333">
        <f t="shared" si="0"/>
        <v>1</v>
      </c>
      <c r="T13" s="290">
        <f t="shared" ref="T13:T14" si="4">A13*C13*(D13+E13+F13+G13+H13+I13+J13+K13+L13+M13+N13+O13+P13+Q13+R13)</f>
        <v>216</v>
      </c>
      <c r="U13" s="213"/>
      <c r="V13" s="319" t="s">
        <v>947</v>
      </c>
      <c r="W13" s="320" t="s">
        <v>910</v>
      </c>
      <c r="X13" s="321">
        <v>22</v>
      </c>
      <c r="Y13" s="321">
        <v>28</v>
      </c>
      <c r="Z13" s="321">
        <v>2</v>
      </c>
      <c r="AA13" s="267">
        <f t="shared" si="1"/>
        <v>1232</v>
      </c>
      <c r="AB13" s="140"/>
      <c r="AC13" s="438"/>
      <c r="AD13" s="269" t="s">
        <v>965</v>
      </c>
      <c r="AE13" s="269">
        <v>22</v>
      </c>
      <c r="AF13" s="273"/>
      <c r="AG13" s="274"/>
      <c r="AH13" s="140"/>
      <c r="AI13" s="261"/>
      <c r="AL13" s="5"/>
      <c r="AM13" s="295">
        <v>16.5</v>
      </c>
      <c r="AN13" s="274">
        <v>11</v>
      </c>
      <c r="AO13" s="140"/>
      <c r="AP13" s="214">
        <v>26.469000000000001</v>
      </c>
      <c r="AQ13" s="274">
        <v>2</v>
      </c>
      <c r="AR13" s="140"/>
      <c r="AS13" s="270" t="s">
        <v>277</v>
      </c>
      <c r="AT13" s="271">
        <v>15</v>
      </c>
      <c r="AU13" s="140"/>
      <c r="AV13" s="140"/>
      <c r="AW13" s="295">
        <v>10</v>
      </c>
      <c r="AX13" s="274">
        <v>2</v>
      </c>
      <c r="AZ13" s="270" t="s">
        <v>898</v>
      </c>
      <c r="BA13" s="271">
        <v>4</v>
      </c>
    </row>
    <row r="14" spans="1:53" s="19" customFormat="1" ht="15.75" thickBot="1">
      <c r="A14" s="267">
        <v>25</v>
      </c>
      <c r="B14" s="311"/>
      <c r="C14" s="312">
        <v>16</v>
      </c>
      <c r="D14" s="215"/>
      <c r="E14" s="285"/>
      <c r="F14" s="286"/>
      <c r="G14" s="215"/>
      <c r="H14" s="285"/>
      <c r="I14" s="286">
        <v>1</v>
      </c>
      <c r="J14" s="215"/>
      <c r="K14" s="285"/>
      <c r="L14" s="286">
        <v>1</v>
      </c>
      <c r="M14" s="215"/>
      <c r="N14" s="285"/>
      <c r="O14" s="286">
        <v>1</v>
      </c>
      <c r="P14" s="215"/>
      <c r="Q14" s="285"/>
      <c r="R14" s="286">
        <v>1</v>
      </c>
      <c r="S14" s="333">
        <f t="shared" si="0"/>
        <v>4</v>
      </c>
      <c r="T14" s="290">
        <f t="shared" si="4"/>
        <v>1600</v>
      </c>
      <c r="U14" s="213"/>
      <c r="V14" s="435"/>
      <c r="W14" s="322" t="s">
        <v>886</v>
      </c>
      <c r="X14" s="323">
        <v>22</v>
      </c>
      <c r="Y14" s="323">
        <v>35</v>
      </c>
      <c r="Z14" s="323">
        <v>2</v>
      </c>
      <c r="AA14" s="267">
        <f t="shared" si="1"/>
        <v>1540</v>
      </c>
      <c r="AB14" s="140"/>
      <c r="AC14" s="438"/>
      <c r="AD14" s="273">
        <v>6</v>
      </c>
      <c r="AE14" s="273">
        <v>2</v>
      </c>
      <c r="AF14" s="273">
        <v>43.4</v>
      </c>
      <c r="AG14" s="274">
        <f>AD14*AE14*AF14</f>
        <v>520.79999999999995</v>
      </c>
      <c r="AH14" s="140"/>
      <c r="AI14" s="213"/>
      <c r="AM14" s="295">
        <v>17</v>
      </c>
      <c r="AN14" s="274">
        <v>31</v>
      </c>
      <c r="AO14" s="140"/>
      <c r="AP14" s="214">
        <v>26.713999999999999</v>
      </c>
      <c r="AQ14" s="274">
        <v>2</v>
      </c>
      <c r="AR14" s="140"/>
      <c r="AS14" s="214">
        <v>25</v>
      </c>
      <c r="AT14" s="274">
        <v>12</v>
      </c>
      <c r="AU14" s="140"/>
      <c r="AV14" s="140"/>
      <c r="AW14" s="270" t="s">
        <v>900</v>
      </c>
      <c r="AX14" s="271">
        <v>2</v>
      </c>
      <c r="AZ14" s="214">
        <v>15</v>
      </c>
      <c r="BA14" s="274">
        <v>4</v>
      </c>
    </row>
    <row r="15" spans="1:53" s="5" customFormat="1" ht="15.75" thickBot="1">
      <c r="A15" s="262" t="s">
        <v>181</v>
      </c>
      <c r="B15" s="310"/>
      <c r="C15" s="312">
        <v>16</v>
      </c>
      <c r="D15" s="281"/>
      <c r="E15" s="280"/>
      <c r="F15" s="279"/>
      <c r="G15" s="281"/>
      <c r="H15" s="280"/>
      <c r="I15" s="279"/>
      <c r="J15" s="281"/>
      <c r="K15" s="280">
        <v>4</v>
      </c>
      <c r="L15" s="279"/>
      <c r="M15" s="281"/>
      <c r="N15" s="280">
        <v>12</v>
      </c>
      <c r="O15" s="279"/>
      <c r="P15" s="281"/>
      <c r="Q15" s="280">
        <v>3</v>
      </c>
      <c r="R15" s="279"/>
      <c r="S15" s="331">
        <f t="shared" si="0"/>
        <v>19</v>
      </c>
      <c r="T15" s="262"/>
      <c r="U15" s="261"/>
      <c r="V15" s="436"/>
      <c r="W15" s="322" t="s">
        <v>933</v>
      </c>
      <c r="X15" s="323">
        <v>22</v>
      </c>
      <c r="Y15" s="323">
        <v>49</v>
      </c>
      <c r="Z15" s="323">
        <v>2</v>
      </c>
      <c r="AA15" s="267">
        <f t="shared" si="1"/>
        <v>2156</v>
      </c>
      <c r="AB15" s="140"/>
      <c r="AC15" s="439"/>
      <c r="AD15" s="346">
        <v>7.81</v>
      </c>
      <c r="AE15" s="346">
        <v>20</v>
      </c>
      <c r="AF15" s="346">
        <v>43.4</v>
      </c>
      <c r="AG15" s="334">
        <f>AD15*AE15*AF15</f>
        <v>6779.079999999999</v>
      </c>
      <c r="AH15" s="140"/>
      <c r="AI15" s="213"/>
      <c r="AJ15" s="19"/>
      <c r="AL15" s="19"/>
      <c r="AM15" s="295">
        <v>18.193000000000001</v>
      </c>
      <c r="AN15" s="274">
        <v>2</v>
      </c>
      <c r="AO15" s="140"/>
      <c r="AP15" s="214">
        <v>26.969000000000001</v>
      </c>
      <c r="AQ15" s="274">
        <v>2</v>
      </c>
      <c r="AR15" s="140"/>
      <c r="AS15" s="214">
        <v>28.707999999999998</v>
      </c>
      <c r="AT15" s="274">
        <v>1</v>
      </c>
      <c r="AU15" s="140"/>
      <c r="AV15" s="140"/>
      <c r="AW15" s="295">
        <v>15</v>
      </c>
      <c r="AX15" s="274">
        <v>2</v>
      </c>
      <c r="AZ15" s="270" t="s">
        <v>913</v>
      </c>
      <c r="BA15" s="271">
        <v>8</v>
      </c>
    </row>
    <row r="16" spans="1:53" s="19" customFormat="1" ht="15.75" thickBot="1">
      <c r="A16" s="267">
        <v>13.5</v>
      </c>
      <c r="B16" s="311"/>
      <c r="C16" s="312">
        <v>16</v>
      </c>
      <c r="D16" s="215"/>
      <c r="E16" s="285"/>
      <c r="F16" s="286"/>
      <c r="G16" s="215"/>
      <c r="H16" s="285"/>
      <c r="I16" s="286"/>
      <c r="J16" s="215"/>
      <c r="K16" s="285">
        <v>1</v>
      </c>
      <c r="L16" s="286"/>
      <c r="M16" s="215"/>
      <c r="N16" s="285"/>
      <c r="O16" s="286"/>
      <c r="P16" s="215"/>
      <c r="Q16" s="285"/>
      <c r="R16" s="286"/>
      <c r="S16" s="333">
        <f t="shared" si="0"/>
        <v>1</v>
      </c>
      <c r="T16" s="290">
        <f t="shared" ref="T16:T17" si="5">A16*C16*(D16+E16+F16+G16+H16+I16+J16+K16+L16+M16+N16+O16+P16+Q16+R16)</f>
        <v>216</v>
      </c>
      <c r="U16" s="213"/>
      <c r="V16" s="436"/>
      <c r="W16" s="322" t="s">
        <v>934</v>
      </c>
      <c r="X16" s="323">
        <v>22</v>
      </c>
      <c r="Y16" s="323">
        <v>68</v>
      </c>
      <c r="Z16" s="323">
        <v>1</v>
      </c>
      <c r="AA16" s="267">
        <f t="shared" si="1"/>
        <v>1496</v>
      </c>
      <c r="AB16" s="140"/>
      <c r="AC16" s="140"/>
      <c r="AD16" s="140"/>
      <c r="AE16" s="140"/>
      <c r="AF16" s="140"/>
      <c r="AG16" s="140"/>
      <c r="AH16" s="140"/>
      <c r="AI16" s="261"/>
      <c r="AL16" s="5"/>
      <c r="AM16" s="295">
        <v>25</v>
      </c>
      <c r="AN16" s="274">
        <v>7</v>
      </c>
      <c r="AO16" s="140"/>
      <c r="AP16" s="214">
        <v>27.308</v>
      </c>
      <c r="AQ16" s="274">
        <v>2</v>
      </c>
      <c r="AR16" s="140"/>
      <c r="AS16" s="214">
        <v>30</v>
      </c>
      <c r="AT16" s="274">
        <v>2</v>
      </c>
      <c r="AU16" s="140"/>
      <c r="AV16" s="140"/>
      <c r="AW16" s="270" t="s">
        <v>901</v>
      </c>
      <c r="AX16" s="271">
        <v>15</v>
      </c>
      <c r="AZ16" s="214">
        <v>15</v>
      </c>
      <c r="BA16" s="274">
        <v>8</v>
      </c>
    </row>
    <row r="17" spans="1:53" s="19" customFormat="1" ht="15.75" thickBot="1">
      <c r="A17" s="267">
        <v>16.5</v>
      </c>
      <c r="B17" s="311"/>
      <c r="C17" s="312">
        <v>16</v>
      </c>
      <c r="D17" s="215"/>
      <c r="E17" s="285"/>
      <c r="F17" s="286"/>
      <c r="G17" s="215"/>
      <c r="H17" s="285"/>
      <c r="I17" s="286"/>
      <c r="J17" s="215"/>
      <c r="K17" s="285">
        <v>3</v>
      </c>
      <c r="L17" s="286"/>
      <c r="M17" s="215"/>
      <c r="N17" s="285">
        <v>12</v>
      </c>
      <c r="O17" s="286"/>
      <c r="P17" s="215"/>
      <c r="Q17" s="285">
        <v>3</v>
      </c>
      <c r="R17" s="286"/>
      <c r="S17" s="333">
        <f t="shared" si="0"/>
        <v>18</v>
      </c>
      <c r="T17" s="290">
        <f t="shared" si="5"/>
        <v>4752</v>
      </c>
      <c r="U17" s="213"/>
      <c r="V17" s="436"/>
      <c r="W17" s="322" t="s">
        <v>912</v>
      </c>
      <c r="X17" s="323">
        <v>22</v>
      </c>
      <c r="Y17" s="323">
        <v>54</v>
      </c>
      <c r="Z17" s="323">
        <v>2</v>
      </c>
      <c r="AA17" s="267">
        <f t="shared" si="1"/>
        <v>2376</v>
      </c>
      <c r="AB17" s="140"/>
      <c r="AC17" s="140"/>
      <c r="AD17" s="140"/>
      <c r="AE17" s="140"/>
      <c r="AF17" s="140" t="s">
        <v>969</v>
      </c>
      <c r="AG17" s="140">
        <f>SUM(AG5:AG15)</f>
        <v>48979.520000000004</v>
      </c>
      <c r="AH17" s="140"/>
      <c r="AI17" s="213"/>
      <c r="AM17" s="295">
        <v>30</v>
      </c>
      <c r="AN17" s="274">
        <v>6</v>
      </c>
      <c r="AO17" s="140"/>
      <c r="AP17" s="214">
        <v>27.457999999999998</v>
      </c>
      <c r="AQ17" s="274">
        <v>2</v>
      </c>
      <c r="AR17" s="140"/>
      <c r="AS17" s="342" t="s">
        <v>940</v>
      </c>
      <c r="AT17" s="271">
        <v>7</v>
      </c>
      <c r="AU17" s="140"/>
      <c r="AV17" s="337"/>
      <c r="AW17" s="214">
        <v>10</v>
      </c>
      <c r="AX17" s="274">
        <v>5</v>
      </c>
      <c r="AZ17" s="270" t="s">
        <v>890</v>
      </c>
      <c r="BA17" s="271">
        <v>8</v>
      </c>
    </row>
    <row r="18" spans="1:53" s="5" customFormat="1" ht="15.75" thickBot="1">
      <c r="A18" s="262" t="s">
        <v>109</v>
      </c>
      <c r="B18" s="262" t="s">
        <v>176</v>
      </c>
      <c r="C18" s="312">
        <v>16</v>
      </c>
      <c r="D18" s="270"/>
      <c r="E18" s="269"/>
      <c r="F18" s="271"/>
      <c r="G18" s="270"/>
      <c r="H18" s="269"/>
      <c r="I18" s="271"/>
      <c r="J18" s="270">
        <v>35</v>
      </c>
      <c r="K18" s="269">
        <v>5</v>
      </c>
      <c r="L18" s="271"/>
      <c r="M18" s="270">
        <v>9</v>
      </c>
      <c r="N18" s="269">
        <v>1</v>
      </c>
      <c r="O18" s="271"/>
      <c r="P18" s="270">
        <v>5</v>
      </c>
      <c r="Q18" s="269">
        <v>1</v>
      </c>
      <c r="R18" s="271"/>
      <c r="S18" s="331">
        <f t="shared" si="0"/>
        <v>56</v>
      </c>
      <c r="T18" s="262"/>
      <c r="U18" s="261"/>
      <c r="V18" s="436"/>
      <c r="W18" s="322" t="s">
        <v>911</v>
      </c>
      <c r="X18" s="323">
        <v>22</v>
      </c>
      <c r="Y18" s="323">
        <v>60</v>
      </c>
      <c r="Z18" s="323">
        <v>2</v>
      </c>
      <c r="AA18" s="267">
        <f t="shared" si="1"/>
        <v>2640</v>
      </c>
      <c r="AB18" s="140"/>
      <c r="AC18" s="140"/>
      <c r="AD18" s="140"/>
      <c r="AE18" s="140"/>
      <c r="AF18" s="140" t="s">
        <v>970</v>
      </c>
      <c r="AG18" s="140">
        <f>AG17/2000</f>
        <v>24.48976</v>
      </c>
      <c r="AH18" s="140"/>
      <c r="AI18" s="213"/>
      <c r="AJ18" s="19"/>
      <c r="AL18" s="19"/>
      <c r="AM18" s="270" t="s">
        <v>103</v>
      </c>
      <c r="AN18" s="271">
        <v>66</v>
      </c>
      <c r="AO18" s="337"/>
      <c r="AP18" s="214">
        <v>27.707999999999998</v>
      </c>
      <c r="AQ18" s="274">
        <v>1</v>
      </c>
      <c r="AR18" s="337"/>
      <c r="AS18" s="214">
        <v>25</v>
      </c>
      <c r="AT18" s="274">
        <v>4</v>
      </c>
      <c r="AU18" s="337"/>
      <c r="AV18" s="140"/>
      <c r="AW18" s="214">
        <v>15</v>
      </c>
      <c r="AX18" s="274">
        <v>10</v>
      </c>
      <c r="AZ18" s="214">
        <v>15</v>
      </c>
      <c r="BA18" s="274">
        <v>8</v>
      </c>
    </row>
    <row r="19" spans="1:53" s="19" customFormat="1" ht="15.75" thickBot="1">
      <c r="A19" s="267">
        <v>12.813000000000001</v>
      </c>
      <c r="B19" s="311"/>
      <c r="C19" s="312">
        <v>16</v>
      </c>
      <c r="D19" s="214"/>
      <c r="E19" s="273"/>
      <c r="F19" s="274"/>
      <c r="G19" s="214"/>
      <c r="H19" s="273"/>
      <c r="I19" s="274"/>
      <c r="J19" s="214">
        <v>9</v>
      </c>
      <c r="K19" s="273"/>
      <c r="L19" s="274"/>
      <c r="M19" s="214">
        <v>9</v>
      </c>
      <c r="N19" s="273"/>
      <c r="O19" s="274"/>
      <c r="P19" s="214"/>
      <c r="Q19" s="273"/>
      <c r="R19" s="274"/>
      <c r="S19" s="333">
        <f t="shared" si="0"/>
        <v>18</v>
      </c>
      <c r="T19" s="290">
        <f t="shared" ref="T19:T22" si="6">A19*C19*(D19+E19+F19+G19+H19+I19+J19+K19+L19+M19+N19+O19+P19+Q19+R19)</f>
        <v>3690.1440000000002</v>
      </c>
      <c r="U19" s="213"/>
      <c r="V19" s="436"/>
      <c r="W19" s="322" t="s">
        <v>916</v>
      </c>
      <c r="X19" s="323">
        <v>22</v>
      </c>
      <c r="Y19" s="323">
        <v>77</v>
      </c>
      <c r="Z19" s="323">
        <v>1</v>
      </c>
      <c r="AA19" s="267">
        <f t="shared" si="1"/>
        <v>1694</v>
      </c>
      <c r="AB19" s="140"/>
      <c r="AC19" s="140"/>
      <c r="AD19" s="140"/>
      <c r="AE19" s="140"/>
      <c r="AF19" s="140"/>
      <c r="AG19" s="140"/>
      <c r="AH19" s="140"/>
      <c r="AI19" s="261"/>
      <c r="AL19" s="5"/>
      <c r="AM19" s="214">
        <v>16.5</v>
      </c>
      <c r="AN19" s="274">
        <v>60</v>
      </c>
      <c r="AO19" s="140"/>
      <c r="AP19" s="270" t="s">
        <v>849</v>
      </c>
      <c r="AQ19" s="271">
        <v>5</v>
      </c>
      <c r="AR19" s="140"/>
      <c r="AS19" s="214">
        <v>30</v>
      </c>
      <c r="AT19" s="274">
        <v>3</v>
      </c>
      <c r="AU19" s="140"/>
      <c r="AV19" s="140"/>
      <c r="AW19" s="270" t="s">
        <v>910</v>
      </c>
      <c r="AX19" s="271">
        <v>7</v>
      </c>
      <c r="AZ19" s="270" t="s">
        <v>897</v>
      </c>
      <c r="BA19" s="271">
        <v>12</v>
      </c>
    </row>
    <row r="20" spans="1:53" s="19" customFormat="1" ht="15.75" thickBot="1">
      <c r="A20" s="267">
        <v>13.5</v>
      </c>
      <c r="B20" s="311"/>
      <c r="C20" s="312">
        <v>16</v>
      </c>
      <c r="D20" s="214"/>
      <c r="E20" s="273"/>
      <c r="F20" s="274"/>
      <c r="G20" s="214"/>
      <c r="H20" s="273"/>
      <c r="I20" s="274"/>
      <c r="J20" s="214"/>
      <c r="K20" s="273"/>
      <c r="L20" s="274"/>
      <c r="M20" s="214"/>
      <c r="N20" s="273"/>
      <c r="O20" s="274"/>
      <c r="P20" s="214">
        <v>5</v>
      </c>
      <c r="Q20" s="273"/>
      <c r="R20" s="274"/>
      <c r="S20" s="333">
        <f t="shared" si="0"/>
        <v>5</v>
      </c>
      <c r="T20" s="290">
        <f t="shared" si="6"/>
        <v>1080</v>
      </c>
      <c r="U20" s="213"/>
      <c r="V20" s="437"/>
      <c r="W20" s="324" t="s">
        <v>917</v>
      </c>
      <c r="X20" s="325">
        <v>22</v>
      </c>
      <c r="Y20" s="325">
        <v>88</v>
      </c>
      <c r="Z20" s="325">
        <v>2</v>
      </c>
      <c r="AA20" s="267">
        <f t="shared" si="1"/>
        <v>3872</v>
      </c>
      <c r="AB20" s="140"/>
      <c r="AC20" s="140"/>
      <c r="AD20" s="140"/>
      <c r="AE20" s="140"/>
      <c r="AF20" s="140"/>
      <c r="AG20" s="140"/>
      <c r="AH20" s="140"/>
      <c r="AI20" s="213"/>
      <c r="AM20" s="214">
        <v>19.375</v>
      </c>
      <c r="AN20" s="274">
        <v>2</v>
      </c>
      <c r="AO20" s="140"/>
      <c r="AP20" s="214">
        <v>25</v>
      </c>
      <c r="AQ20" s="274">
        <v>5</v>
      </c>
      <c r="AR20" s="140"/>
      <c r="AS20" s="270" t="s">
        <v>486</v>
      </c>
      <c r="AT20" s="271">
        <v>9</v>
      </c>
      <c r="AU20" s="140"/>
      <c r="AV20" s="140"/>
      <c r="AW20" s="214">
        <v>10</v>
      </c>
      <c r="AX20" s="274">
        <v>2</v>
      </c>
      <c r="AZ20" s="214">
        <v>15</v>
      </c>
      <c r="BA20" s="274">
        <v>10</v>
      </c>
    </row>
    <row r="21" spans="1:53" s="19" customFormat="1" ht="15.75" thickBot="1">
      <c r="A21" s="267">
        <v>16.5</v>
      </c>
      <c r="B21" s="311"/>
      <c r="C21" s="312">
        <v>16</v>
      </c>
      <c r="D21" s="214"/>
      <c r="E21" s="273"/>
      <c r="F21" s="274"/>
      <c r="G21" s="214"/>
      <c r="H21" s="273"/>
      <c r="I21" s="274"/>
      <c r="J21" s="214"/>
      <c r="K21" s="273"/>
      <c r="L21" s="274"/>
      <c r="M21" s="214"/>
      <c r="N21" s="273">
        <v>1</v>
      </c>
      <c r="O21" s="274"/>
      <c r="P21" s="214"/>
      <c r="Q21" s="273">
        <v>1</v>
      </c>
      <c r="R21" s="274"/>
      <c r="S21" s="333">
        <f t="shared" si="0"/>
        <v>2</v>
      </c>
      <c r="T21" s="290">
        <f t="shared" si="6"/>
        <v>528</v>
      </c>
      <c r="U21" s="213"/>
      <c r="V21" s="319" t="s">
        <v>948</v>
      </c>
      <c r="W21" s="320" t="s">
        <v>909</v>
      </c>
      <c r="X21" s="321">
        <v>20</v>
      </c>
      <c r="Y21" s="321">
        <v>16</v>
      </c>
      <c r="Z21" s="321">
        <v>2</v>
      </c>
      <c r="AA21" s="267">
        <f t="shared" si="1"/>
        <v>640</v>
      </c>
      <c r="AB21" s="140"/>
      <c r="AC21" s="140"/>
      <c r="AD21" s="140"/>
      <c r="AE21" s="140"/>
      <c r="AF21" s="140"/>
      <c r="AG21" s="140"/>
      <c r="AH21" s="140"/>
      <c r="AI21" s="213"/>
      <c r="AM21" s="214">
        <v>25</v>
      </c>
      <c r="AN21" s="274">
        <v>4</v>
      </c>
      <c r="AO21" s="140"/>
      <c r="AP21" s="270" t="s">
        <v>429</v>
      </c>
      <c r="AQ21" s="271">
        <v>9</v>
      </c>
      <c r="AR21" s="140"/>
      <c r="AS21" s="214">
        <v>28.728999999999999</v>
      </c>
      <c r="AT21" s="274">
        <v>9</v>
      </c>
      <c r="AU21" s="140"/>
      <c r="AV21" s="337"/>
      <c r="AW21" s="214">
        <v>20</v>
      </c>
      <c r="AX21" s="274">
        <v>2</v>
      </c>
      <c r="AZ21" s="214">
        <v>22</v>
      </c>
      <c r="BA21" s="274">
        <v>2</v>
      </c>
    </row>
    <row r="22" spans="1:53" s="19" customFormat="1" ht="15.75" thickBot="1">
      <c r="A22" s="267">
        <v>17</v>
      </c>
      <c r="B22" s="311"/>
      <c r="C22" s="312">
        <v>16</v>
      </c>
      <c r="D22" s="214"/>
      <c r="E22" s="273"/>
      <c r="F22" s="274"/>
      <c r="G22" s="214"/>
      <c r="H22" s="273"/>
      <c r="I22" s="274"/>
      <c r="J22" s="214">
        <v>26</v>
      </c>
      <c r="K22" s="273">
        <v>5</v>
      </c>
      <c r="L22" s="274"/>
      <c r="M22" s="214"/>
      <c r="N22" s="273"/>
      <c r="O22" s="274"/>
      <c r="P22" s="214"/>
      <c r="Q22" s="273"/>
      <c r="R22" s="274"/>
      <c r="S22" s="333">
        <f t="shared" si="0"/>
        <v>31</v>
      </c>
      <c r="T22" s="290">
        <f t="shared" si="6"/>
        <v>8432</v>
      </c>
      <c r="U22" s="213"/>
      <c r="V22" s="435"/>
      <c r="W22" s="322" t="s">
        <v>910</v>
      </c>
      <c r="X22" s="323">
        <v>20</v>
      </c>
      <c r="Y22" s="323">
        <v>28</v>
      </c>
      <c r="Z22" s="323">
        <v>2</v>
      </c>
      <c r="AA22" s="267">
        <f t="shared" si="1"/>
        <v>1120</v>
      </c>
      <c r="AB22" s="140"/>
      <c r="AC22" s="140"/>
      <c r="AD22" s="140"/>
      <c r="AE22" s="140"/>
      <c r="AF22" s="140"/>
      <c r="AG22" s="140"/>
      <c r="AH22" s="140"/>
      <c r="AI22" s="213"/>
      <c r="AL22" s="5"/>
      <c r="AM22" s="270" t="s">
        <v>180</v>
      </c>
      <c r="AN22" s="271">
        <v>29</v>
      </c>
      <c r="AO22" s="337"/>
      <c r="AP22" s="214">
        <v>25</v>
      </c>
      <c r="AQ22" s="274">
        <v>9</v>
      </c>
      <c r="AR22" s="337"/>
      <c r="AS22" s="270" t="s">
        <v>864</v>
      </c>
      <c r="AT22" s="271">
        <v>4</v>
      </c>
      <c r="AU22" s="337"/>
      <c r="AV22" s="140"/>
      <c r="AW22" s="214">
        <v>22</v>
      </c>
      <c r="AX22" s="274">
        <v>3</v>
      </c>
      <c r="AZ22" s="270" t="s">
        <v>926</v>
      </c>
      <c r="BA22" s="271">
        <v>16</v>
      </c>
    </row>
    <row r="23" spans="1:53" s="5" customFormat="1" ht="15.75" thickBot="1">
      <c r="A23" s="262" t="s">
        <v>176</v>
      </c>
      <c r="B23" s="310"/>
      <c r="C23" s="312">
        <v>16</v>
      </c>
      <c r="D23" s="270"/>
      <c r="E23" s="269"/>
      <c r="F23" s="271"/>
      <c r="G23" s="270"/>
      <c r="H23" s="269"/>
      <c r="I23" s="271"/>
      <c r="J23" s="270">
        <v>2</v>
      </c>
      <c r="K23" s="269">
        <v>9</v>
      </c>
      <c r="L23" s="271"/>
      <c r="M23" s="270"/>
      <c r="N23" s="269"/>
      <c r="O23" s="271"/>
      <c r="P23" s="270"/>
      <c r="Q23" s="269"/>
      <c r="R23" s="271"/>
      <c r="S23" s="331">
        <f t="shared" si="0"/>
        <v>11</v>
      </c>
      <c r="T23" s="262"/>
      <c r="U23" s="261"/>
      <c r="V23" s="436"/>
      <c r="W23" s="322" t="s">
        <v>886</v>
      </c>
      <c r="X23" s="323">
        <v>20</v>
      </c>
      <c r="Y23" s="323">
        <v>35</v>
      </c>
      <c r="Z23" s="323">
        <v>8</v>
      </c>
      <c r="AA23" s="267">
        <f t="shared" si="1"/>
        <v>5600</v>
      </c>
      <c r="AB23" s="140"/>
      <c r="AC23" s="140"/>
      <c r="AD23" s="140"/>
      <c r="AE23" s="140"/>
      <c r="AF23" s="140"/>
      <c r="AG23" s="140"/>
      <c r="AH23" s="140"/>
      <c r="AI23" s="213"/>
      <c r="AJ23" s="19"/>
      <c r="AL23" s="19"/>
      <c r="AM23" s="214">
        <v>13.5</v>
      </c>
      <c r="AN23" s="274">
        <v>3</v>
      </c>
      <c r="AO23" s="140"/>
      <c r="AP23" s="270" t="s">
        <v>847</v>
      </c>
      <c r="AQ23" s="271">
        <v>2</v>
      </c>
      <c r="AR23" s="140"/>
      <c r="AS23" s="214">
        <v>25</v>
      </c>
      <c r="AT23" s="274">
        <v>4</v>
      </c>
      <c r="AU23" s="140"/>
      <c r="AV23" s="140"/>
      <c r="AW23" s="270" t="s">
        <v>886</v>
      </c>
      <c r="AX23" s="271">
        <v>32</v>
      </c>
      <c r="AZ23" s="214">
        <v>15</v>
      </c>
      <c r="BA23" s="274">
        <v>14</v>
      </c>
    </row>
    <row r="24" spans="1:53" s="19" customFormat="1" ht="15.75" thickBot="1">
      <c r="A24" s="267">
        <v>16.5</v>
      </c>
      <c r="B24" s="311"/>
      <c r="C24" s="312">
        <v>16</v>
      </c>
      <c r="D24" s="214"/>
      <c r="E24" s="273"/>
      <c r="F24" s="274"/>
      <c r="G24" s="214"/>
      <c r="H24" s="273"/>
      <c r="I24" s="274"/>
      <c r="J24" s="214"/>
      <c r="K24" s="273">
        <v>9</v>
      </c>
      <c r="L24" s="274"/>
      <c r="M24" s="214"/>
      <c r="N24" s="273"/>
      <c r="O24" s="274"/>
      <c r="P24" s="214"/>
      <c r="Q24" s="273"/>
      <c r="R24" s="274"/>
      <c r="S24" s="333">
        <f t="shared" si="0"/>
        <v>9</v>
      </c>
      <c r="T24" s="290">
        <f>A24*C24*(D24+E24+F24+G24+H24+I24+J24+K24+L24+M24+N24+O24+P24+Q24+R24)</f>
        <v>2376</v>
      </c>
      <c r="U24" s="213"/>
      <c r="V24" s="437"/>
      <c r="W24" s="324" t="s">
        <v>893</v>
      </c>
      <c r="X24" s="325">
        <v>20</v>
      </c>
      <c r="Y24" s="325">
        <v>45</v>
      </c>
      <c r="Z24" s="325">
        <v>19</v>
      </c>
      <c r="AA24" s="267">
        <f t="shared" si="1"/>
        <v>17100</v>
      </c>
      <c r="AB24" s="140"/>
      <c r="AC24" s="140"/>
      <c r="AD24" s="140"/>
      <c r="AE24" s="140"/>
      <c r="AF24" s="140"/>
      <c r="AG24" s="140"/>
      <c r="AH24" s="140"/>
      <c r="AI24" s="261"/>
      <c r="AM24" s="214">
        <v>16.452999999999999</v>
      </c>
      <c r="AN24" s="274">
        <v>18</v>
      </c>
      <c r="AO24" s="140"/>
      <c r="AP24" s="214">
        <v>25</v>
      </c>
      <c r="AQ24" s="274">
        <v>2</v>
      </c>
      <c r="AR24" s="140"/>
      <c r="AS24" s="270" t="s">
        <v>275</v>
      </c>
      <c r="AT24" s="271">
        <v>39</v>
      </c>
      <c r="AU24" s="140"/>
      <c r="AV24" s="140"/>
      <c r="AW24" s="214">
        <v>10</v>
      </c>
      <c r="AX24" s="274">
        <v>15</v>
      </c>
      <c r="AZ24" s="214">
        <v>22</v>
      </c>
      <c r="BA24" s="274">
        <v>2</v>
      </c>
    </row>
    <row r="25" spans="1:53" s="19" customFormat="1" ht="15.75" thickBot="1">
      <c r="A25" s="267">
        <v>18.193000000000001</v>
      </c>
      <c r="B25" s="311"/>
      <c r="C25" s="312">
        <v>16</v>
      </c>
      <c r="D25" s="214"/>
      <c r="E25" s="273"/>
      <c r="F25" s="274"/>
      <c r="G25" s="214"/>
      <c r="H25" s="273"/>
      <c r="I25" s="274"/>
      <c r="J25" s="214">
        <v>2</v>
      </c>
      <c r="K25" s="273"/>
      <c r="L25" s="274"/>
      <c r="M25" s="214"/>
      <c r="N25" s="273"/>
      <c r="O25" s="274"/>
      <c r="P25" s="214"/>
      <c r="Q25" s="273"/>
      <c r="R25" s="274"/>
      <c r="S25" s="333">
        <f t="shared" si="0"/>
        <v>2</v>
      </c>
      <c r="T25" s="290">
        <f t="shared" ref="T25:T88" si="7">A25*C25*(D25+E25+F25+G25+H25+I25+J25+K25+L25+M25+N25+O25+P25+Q25+R25)</f>
        <v>582.17600000000004</v>
      </c>
      <c r="U25" s="213"/>
      <c r="V25" s="319" t="s">
        <v>949</v>
      </c>
      <c r="W25" s="320" t="s">
        <v>909</v>
      </c>
      <c r="X25" s="321">
        <v>10</v>
      </c>
      <c r="Y25" s="321">
        <v>16</v>
      </c>
      <c r="Z25" s="321">
        <v>2</v>
      </c>
      <c r="AA25" s="267">
        <f t="shared" si="1"/>
        <v>320</v>
      </c>
      <c r="AB25" s="140"/>
      <c r="AC25" s="140"/>
      <c r="AD25" s="140"/>
      <c r="AE25" s="140"/>
      <c r="AF25" s="140"/>
      <c r="AG25" s="140"/>
      <c r="AH25" s="140"/>
      <c r="AI25" s="213"/>
      <c r="AM25" s="214">
        <v>16.5</v>
      </c>
      <c r="AN25" s="274">
        <v>2</v>
      </c>
      <c r="AO25" s="140"/>
      <c r="AP25" s="270" t="s">
        <v>74</v>
      </c>
      <c r="AQ25" s="271">
        <v>265</v>
      </c>
      <c r="AR25" s="140"/>
      <c r="AS25" s="214">
        <v>30</v>
      </c>
      <c r="AT25" s="274">
        <v>30</v>
      </c>
      <c r="AU25" s="140"/>
      <c r="AV25" s="140"/>
      <c r="AW25" s="214">
        <v>20</v>
      </c>
      <c r="AX25" s="274">
        <v>8</v>
      </c>
      <c r="AZ25" s="270" t="s">
        <v>892</v>
      </c>
      <c r="BA25" s="271">
        <v>4</v>
      </c>
    </row>
    <row r="26" spans="1:53" s="5" customFormat="1" ht="15.75" thickBot="1">
      <c r="A26" s="262" t="s">
        <v>103</v>
      </c>
      <c r="B26" s="310"/>
      <c r="C26" s="312">
        <v>19</v>
      </c>
      <c r="D26" s="270"/>
      <c r="E26" s="269">
        <v>4</v>
      </c>
      <c r="F26" s="271"/>
      <c r="G26" s="270"/>
      <c r="H26" s="269"/>
      <c r="I26" s="271"/>
      <c r="J26" s="270">
        <v>22</v>
      </c>
      <c r="K26" s="269"/>
      <c r="L26" s="271"/>
      <c r="M26" s="270">
        <v>20</v>
      </c>
      <c r="N26" s="269"/>
      <c r="O26" s="271"/>
      <c r="P26" s="270">
        <v>20</v>
      </c>
      <c r="Q26" s="269"/>
      <c r="R26" s="271"/>
      <c r="S26" s="331">
        <f t="shared" si="0"/>
        <v>66</v>
      </c>
      <c r="T26" s="290"/>
      <c r="U26" s="261"/>
      <c r="V26" s="435"/>
      <c r="W26" s="322" t="s">
        <v>901</v>
      </c>
      <c r="X26" s="323">
        <v>10</v>
      </c>
      <c r="Y26" s="323">
        <v>24</v>
      </c>
      <c r="Z26" s="323">
        <v>5</v>
      </c>
      <c r="AA26" s="267">
        <f t="shared" si="1"/>
        <v>1200</v>
      </c>
      <c r="AB26" s="140"/>
      <c r="AC26" s="140"/>
      <c r="AD26" s="140"/>
      <c r="AE26" s="140"/>
      <c r="AF26" s="140"/>
      <c r="AG26" s="140"/>
      <c r="AH26" s="140"/>
      <c r="AI26" s="213"/>
      <c r="AJ26" s="19"/>
      <c r="AL26" s="19"/>
      <c r="AM26" s="214">
        <v>17</v>
      </c>
      <c r="AN26" s="274">
        <v>4</v>
      </c>
      <c r="AO26" s="140"/>
      <c r="AP26" s="214">
        <v>25</v>
      </c>
      <c r="AQ26" s="274">
        <v>235</v>
      </c>
      <c r="AR26" s="140"/>
      <c r="AS26" s="214">
        <v>28.728999999999999</v>
      </c>
      <c r="AT26" s="274">
        <v>9</v>
      </c>
      <c r="AU26" s="140"/>
      <c r="AV26" s="140"/>
      <c r="AW26" s="214">
        <v>22</v>
      </c>
      <c r="AX26" s="274">
        <v>9</v>
      </c>
      <c r="AZ26" s="214">
        <v>22</v>
      </c>
      <c r="BA26" s="274">
        <v>4</v>
      </c>
    </row>
    <row r="27" spans="1:53" s="19" customFormat="1" ht="15.75" thickBot="1">
      <c r="A27" s="267">
        <v>16.5</v>
      </c>
      <c r="B27" s="311"/>
      <c r="C27" s="312">
        <v>19</v>
      </c>
      <c r="D27" s="214"/>
      <c r="E27" s="273"/>
      <c r="F27" s="274"/>
      <c r="G27" s="214"/>
      <c r="H27" s="273"/>
      <c r="I27" s="274"/>
      <c r="J27" s="214">
        <v>20</v>
      </c>
      <c r="K27" s="273"/>
      <c r="L27" s="274"/>
      <c r="M27" s="214">
        <v>20</v>
      </c>
      <c r="N27" s="273"/>
      <c r="O27" s="274"/>
      <c r="P27" s="214">
        <v>20</v>
      </c>
      <c r="Q27" s="273"/>
      <c r="R27" s="274"/>
      <c r="S27" s="333">
        <f t="shared" si="0"/>
        <v>60</v>
      </c>
      <c r="T27" s="290">
        <f t="shared" si="7"/>
        <v>18810</v>
      </c>
      <c r="U27" s="213"/>
      <c r="V27" s="436"/>
      <c r="W27" s="322" t="s">
        <v>910</v>
      </c>
      <c r="X27" s="323">
        <v>10</v>
      </c>
      <c r="Y27" s="323">
        <v>28</v>
      </c>
      <c r="Z27" s="323">
        <v>2</v>
      </c>
      <c r="AA27" s="267">
        <f t="shared" si="1"/>
        <v>560</v>
      </c>
      <c r="AB27" s="140"/>
      <c r="AC27" s="140"/>
      <c r="AD27" s="140"/>
      <c r="AE27" s="140"/>
      <c r="AF27" s="140"/>
      <c r="AG27" s="140"/>
      <c r="AH27" s="140"/>
      <c r="AI27" s="261"/>
      <c r="AL27" s="5"/>
      <c r="AM27" s="214">
        <v>20.552</v>
      </c>
      <c r="AN27" s="274">
        <v>2</v>
      </c>
      <c r="AO27" s="140"/>
      <c r="AP27" s="214">
        <v>19.375</v>
      </c>
      <c r="AQ27" s="274">
        <v>2</v>
      </c>
      <c r="AR27" s="140"/>
      <c r="AS27" s="270" t="s">
        <v>196</v>
      </c>
      <c r="AT27" s="271">
        <v>15</v>
      </c>
      <c r="AU27" s="140"/>
      <c r="AV27" s="337"/>
      <c r="AW27" s="270" t="s">
        <v>932</v>
      </c>
      <c r="AX27" s="271">
        <v>2</v>
      </c>
      <c r="AZ27" s="270" t="s">
        <v>896</v>
      </c>
      <c r="BA27" s="271">
        <v>2</v>
      </c>
    </row>
    <row r="28" spans="1:53" s="19" customFormat="1" ht="15.75" thickBot="1">
      <c r="A28" s="267">
        <v>19.375</v>
      </c>
      <c r="B28" s="311"/>
      <c r="C28" s="312">
        <v>19</v>
      </c>
      <c r="D28" s="214"/>
      <c r="E28" s="273"/>
      <c r="F28" s="274"/>
      <c r="G28" s="214"/>
      <c r="H28" s="273"/>
      <c r="I28" s="274"/>
      <c r="J28" s="214">
        <v>2</v>
      </c>
      <c r="K28" s="273"/>
      <c r="L28" s="274"/>
      <c r="M28" s="214"/>
      <c r="N28" s="273"/>
      <c r="O28" s="274"/>
      <c r="P28" s="214"/>
      <c r="Q28" s="273"/>
      <c r="R28" s="274"/>
      <c r="S28" s="333">
        <f t="shared" si="0"/>
        <v>2</v>
      </c>
      <c r="T28" s="290">
        <f t="shared" si="7"/>
        <v>736.25</v>
      </c>
      <c r="U28" s="213"/>
      <c r="V28" s="436"/>
      <c r="W28" s="322" t="s">
        <v>886</v>
      </c>
      <c r="X28" s="323">
        <v>10</v>
      </c>
      <c r="Y28" s="323">
        <v>35</v>
      </c>
      <c r="Z28" s="323">
        <v>13</v>
      </c>
      <c r="AA28" s="267">
        <f t="shared" si="1"/>
        <v>4550</v>
      </c>
      <c r="AB28" s="140"/>
      <c r="AC28" s="140"/>
      <c r="AD28" s="140"/>
      <c r="AE28" s="140"/>
      <c r="AF28" s="140"/>
      <c r="AG28" s="140"/>
      <c r="AH28" s="140"/>
      <c r="AI28" s="213"/>
      <c r="AM28" s="270" t="s">
        <v>404</v>
      </c>
      <c r="AN28" s="271">
        <v>1</v>
      </c>
      <c r="AO28" s="337"/>
      <c r="AP28" s="214">
        <v>20</v>
      </c>
      <c r="AQ28" s="274">
        <v>2</v>
      </c>
      <c r="AR28" s="337"/>
      <c r="AS28" s="214">
        <v>30</v>
      </c>
      <c r="AT28" s="274">
        <v>6</v>
      </c>
      <c r="AU28" s="337"/>
      <c r="AV28" s="140"/>
      <c r="AW28" s="214">
        <v>10</v>
      </c>
      <c r="AX28" s="274">
        <v>2</v>
      </c>
      <c r="AZ28" s="214">
        <v>15</v>
      </c>
      <c r="BA28" s="274">
        <v>2</v>
      </c>
    </row>
    <row r="29" spans="1:53" s="19" customFormat="1" ht="15.75" thickBot="1">
      <c r="A29" s="267">
        <v>25</v>
      </c>
      <c r="B29" s="311"/>
      <c r="C29" s="312">
        <v>19</v>
      </c>
      <c r="D29" s="214"/>
      <c r="E29" s="273">
        <v>4</v>
      </c>
      <c r="F29" s="274"/>
      <c r="G29" s="214"/>
      <c r="H29" s="273"/>
      <c r="I29" s="274"/>
      <c r="J29" s="214"/>
      <c r="K29" s="273"/>
      <c r="L29" s="274"/>
      <c r="M29" s="214"/>
      <c r="N29" s="273"/>
      <c r="O29" s="274"/>
      <c r="P29" s="214"/>
      <c r="Q29" s="273"/>
      <c r="R29" s="274"/>
      <c r="S29" s="333">
        <f t="shared" si="0"/>
        <v>4</v>
      </c>
      <c r="T29" s="290">
        <f t="shared" si="7"/>
        <v>1900</v>
      </c>
      <c r="U29" s="213"/>
      <c r="V29" s="437"/>
      <c r="W29" s="324" t="s">
        <v>893</v>
      </c>
      <c r="X29" s="325">
        <v>10</v>
      </c>
      <c r="Y29" s="325">
        <v>45</v>
      </c>
      <c r="Z29" s="325">
        <v>9</v>
      </c>
      <c r="AA29" s="267">
        <f t="shared" si="1"/>
        <v>4050</v>
      </c>
      <c r="AB29" s="140"/>
      <c r="AC29" s="140"/>
      <c r="AD29" s="140"/>
      <c r="AE29" s="140"/>
      <c r="AF29" s="140"/>
      <c r="AG29" s="140"/>
      <c r="AH29" s="140"/>
      <c r="AI29" s="213"/>
      <c r="AM29" s="214">
        <v>20</v>
      </c>
      <c r="AN29" s="274">
        <v>1</v>
      </c>
      <c r="AO29" s="140"/>
      <c r="AP29" s="214">
        <v>20.552</v>
      </c>
      <c r="AQ29" s="274">
        <v>2</v>
      </c>
      <c r="AR29" s="140"/>
      <c r="AS29" s="214">
        <v>33.332999999999998</v>
      </c>
      <c r="AT29" s="274">
        <v>9</v>
      </c>
      <c r="AU29" s="140"/>
      <c r="AV29" s="337"/>
      <c r="AW29" s="270" t="s">
        <v>899</v>
      </c>
      <c r="AX29" s="271">
        <v>13</v>
      </c>
      <c r="AZ29" s="270" t="s">
        <v>895</v>
      </c>
      <c r="BA29" s="271">
        <v>5</v>
      </c>
    </row>
    <row r="30" spans="1:53" s="5" customFormat="1" ht="15.75" thickBot="1">
      <c r="A30" s="262" t="s">
        <v>180</v>
      </c>
      <c r="B30" s="310"/>
      <c r="C30" s="312">
        <v>22</v>
      </c>
      <c r="D30" s="270"/>
      <c r="E30" s="269"/>
      <c r="F30" s="271"/>
      <c r="G30" s="270"/>
      <c r="H30" s="269"/>
      <c r="I30" s="271"/>
      <c r="J30" s="270">
        <v>11</v>
      </c>
      <c r="K30" s="269"/>
      <c r="L30" s="271">
        <v>6</v>
      </c>
      <c r="M30" s="270">
        <v>9</v>
      </c>
      <c r="N30" s="269"/>
      <c r="O30" s="271">
        <v>1</v>
      </c>
      <c r="P30" s="270"/>
      <c r="Q30" s="269"/>
      <c r="R30" s="271">
        <v>2</v>
      </c>
      <c r="S30" s="331">
        <f t="shared" si="0"/>
        <v>29</v>
      </c>
      <c r="T30" s="290"/>
      <c r="U30" s="261"/>
      <c r="V30" s="319" t="s">
        <v>902</v>
      </c>
      <c r="W30" s="320" t="s">
        <v>909</v>
      </c>
      <c r="X30" s="321">
        <v>22</v>
      </c>
      <c r="Y30" s="321">
        <v>16</v>
      </c>
      <c r="Z30" s="321">
        <v>1</v>
      </c>
      <c r="AA30" s="267">
        <f t="shared" si="1"/>
        <v>352</v>
      </c>
      <c r="AB30" s="140"/>
      <c r="AC30" s="140"/>
      <c r="AD30" s="140"/>
      <c r="AE30" s="140"/>
      <c r="AF30" s="140"/>
      <c r="AG30" s="140"/>
      <c r="AH30" s="140"/>
      <c r="AI30" s="213"/>
      <c r="AJ30" s="19"/>
      <c r="AM30" s="270" t="s">
        <v>177</v>
      </c>
      <c r="AN30" s="271">
        <v>24</v>
      </c>
      <c r="AO30" s="337"/>
      <c r="AP30" s="214">
        <v>21.75</v>
      </c>
      <c r="AQ30" s="274">
        <v>2</v>
      </c>
      <c r="AR30" s="337"/>
      <c r="AS30" s="270" t="s">
        <v>395</v>
      </c>
      <c r="AT30" s="271">
        <v>22</v>
      </c>
      <c r="AU30" s="337"/>
      <c r="AV30" s="140"/>
      <c r="AW30" s="214">
        <v>10</v>
      </c>
      <c r="AX30" s="274">
        <v>3</v>
      </c>
      <c r="AZ30" s="214">
        <v>15</v>
      </c>
      <c r="BA30" s="274">
        <v>4</v>
      </c>
    </row>
    <row r="31" spans="1:53" s="19" customFormat="1" ht="15.75" thickBot="1">
      <c r="A31" s="267">
        <v>13.5</v>
      </c>
      <c r="B31" s="311"/>
      <c r="C31" s="312">
        <v>22</v>
      </c>
      <c r="D31" s="214"/>
      <c r="E31" s="273"/>
      <c r="F31" s="274"/>
      <c r="G31" s="214"/>
      <c r="H31" s="273"/>
      <c r="I31" s="274"/>
      <c r="J31" s="214"/>
      <c r="K31" s="273"/>
      <c r="L31" s="274">
        <v>1</v>
      </c>
      <c r="M31" s="214"/>
      <c r="N31" s="273"/>
      <c r="O31" s="274">
        <v>1</v>
      </c>
      <c r="P31" s="214"/>
      <c r="Q31" s="273"/>
      <c r="R31" s="274">
        <v>1</v>
      </c>
      <c r="S31" s="333">
        <f t="shared" si="0"/>
        <v>3</v>
      </c>
      <c r="T31" s="290">
        <f t="shared" si="7"/>
        <v>891</v>
      </c>
      <c r="U31" s="213"/>
      <c r="V31" s="435"/>
      <c r="W31" s="322" t="s">
        <v>910</v>
      </c>
      <c r="X31" s="323">
        <v>22</v>
      </c>
      <c r="Y31" s="323">
        <v>28</v>
      </c>
      <c r="Z31" s="323">
        <v>1</v>
      </c>
      <c r="AA31" s="267">
        <f t="shared" si="1"/>
        <v>616</v>
      </c>
      <c r="AB31" s="140"/>
      <c r="AC31" s="140"/>
      <c r="AD31" s="140"/>
      <c r="AE31" s="140"/>
      <c r="AF31" s="140"/>
      <c r="AG31" s="140"/>
      <c r="AH31" s="140"/>
      <c r="AI31" s="261"/>
      <c r="AM31" s="214">
        <v>16.5</v>
      </c>
      <c r="AN31" s="274">
        <v>1</v>
      </c>
      <c r="AO31" s="140"/>
      <c r="AP31" s="214">
        <v>23.073</v>
      </c>
      <c r="AQ31" s="274">
        <v>18</v>
      </c>
      <c r="AR31" s="140"/>
      <c r="AS31" s="214">
        <v>20</v>
      </c>
      <c r="AT31" s="274">
        <v>10</v>
      </c>
      <c r="AU31" s="140"/>
      <c r="AV31" s="140"/>
      <c r="AW31" s="214">
        <v>15</v>
      </c>
      <c r="AX31" s="274">
        <v>10</v>
      </c>
      <c r="AZ31" s="214">
        <v>22</v>
      </c>
      <c r="BA31" s="274">
        <v>1</v>
      </c>
    </row>
    <row r="32" spans="1:53" s="19" customFormat="1" ht="15.75" thickBot="1">
      <c r="A32" s="267">
        <v>16.452999999999999</v>
      </c>
      <c r="B32" s="311"/>
      <c r="C32" s="312">
        <v>22</v>
      </c>
      <c r="D32" s="214"/>
      <c r="E32" s="273"/>
      <c r="F32" s="274"/>
      <c r="G32" s="214"/>
      <c r="H32" s="273"/>
      <c r="I32" s="274"/>
      <c r="J32" s="214">
        <v>9</v>
      </c>
      <c r="K32" s="273"/>
      <c r="L32" s="274"/>
      <c r="M32" s="214">
        <v>9</v>
      </c>
      <c r="N32" s="273"/>
      <c r="O32" s="274"/>
      <c r="P32" s="214"/>
      <c r="Q32" s="273"/>
      <c r="R32" s="274"/>
      <c r="S32" s="333">
        <f t="shared" si="0"/>
        <v>18</v>
      </c>
      <c r="T32" s="290">
        <f t="shared" si="7"/>
        <v>6515.3879999999999</v>
      </c>
      <c r="U32" s="213"/>
      <c r="V32" s="436"/>
      <c r="W32" s="322" t="s">
        <v>886</v>
      </c>
      <c r="X32" s="323">
        <v>22</v>
      </c>
      <c r="Y32" s="323">
        <v>35</v>
      </c>
      <c r="Z32" s="323">
        <v>6</v>
      </c>
      <c r="AA32" s="267">
        <f t="shared" si="1"/>
        <v>4620</v>
      </c>
      <c r="AB32" s="140"/>
      <c r="AC32" s="140"/>
      <c r="AD32" s="140"/>
      <c r="AE32" s="140"/>
      <c r="AF32" s="140"/>
      <c r="AG32" s="140"/>
      <c r="AH32" s="140"/>
      <c r="AI32" s="213"/>
      <c r="AM32" s="214">
        <v>21.75</v>
      </c>
      <c r="AN32" s="274">
        <v>2</v>
      </c>
      <c r="AO32" s="140"/>
      <c r="AP32" s="214">
        <v>25</v>
      </c>
      <c r="AQ32" s="274">
        <v>4</v>
      </c>
      <c r="AR32" s="140"/>
      <c r="AS32" s="214">
        <v>30</v>
      </c>
      <c r="AT32" s="274">
        <v>3</v>
      </c>
      <c r="AU32" s="140"/>
      <c r="AV32" s="140"/>
      <c r="AW32" s="270" t="s">
        <v>914</v>
      </c>
      <c r="AX32" s="271">
        <v>2</v>
      </c>
      <c r="AZ32" s="270" t="s">
        <v>929</v>
      </c>
      <c r="BA32" s="271">
        <v>2</v>
      </c>
    </row>
    <row r="33" spans="1:53" s="19" customFormat="1" ht="15.75" thickBot="1">
      <c r="A33" s="267">
        <v>16.5</v>
      </c>
      <c r="B33" s="311"/>
      <c r="C33" s="312">
        <v>22</v>
      </c>
      <c r="D33" s="214"/>
      <c r="E33" s="273"/>
      <c r="F33" s="274"/>
      <c r="G33" s="214"/>
      <c r="H33" s="273"/>
      <c r="I33" s="274"/>
      <c r="J33" s="214"/>
      <c r="K33" s="273"/>
      <c r="L33" s="274">
        <v>1</v>
      </c>
      <c r="M33" s="214"/>
      <c r="N33" s="273"/>
      <c r="O33" s="274"/>
      <c r="P33" s="214"/>
      <c r="Q33" s="273"/>
      <c r="R33" s="274">
        <v>1</v>
      </c>
      <c r="S33" s="333">
        <f t="shared" si="0"/>
        <v>2</v>
      </c>
      <c r="T33" s="290">
        <f t="shared" si="7"/>
        <v>726</v>
      </c>
      <c r="U33" s="213"/>
      <c r="V33" s="436"/>
      <c r="W33" s="322" t="s">
        <v>893</v>
      </c>
      <c r="X33" s="323">
        <v>22</v>
      </c>
      <c r="Y33" s="323">
        <v>45</v>
      </c>
      <c r="Z33" s="323">
        <v>6</v>
      </c>
      <c r="AA33" s="267">
        <f t="shared" si="1"/>
        <v>5940</v>
      </c>
      <c r="AB33" s="140"/>
      <c r="AC33" s="140"/>
      <c r="AD33" s="140"/>
      <c r="AE33" s="140"/>
      <c r="AF33" s="140"/>
      <c r="AG33" s="140"/>
      <c r="AH33" s="140"/>
      <c r="AI33" s="213"/>
      <c r="AM33" s="214">
        <v>22.484000000000002</v>
      </c>
      <c r="AN33" s="274">
        <v>2</v>
      </c>
      <c r="AO33" s="140"/>
      <c r="AP33" s="270" t="s">
        <v>268</v>
      </c>
      <c r="AQ33" s="271">
        <v>71</v>
      </c>
      <c r="AR33" s="140"/>
      <c r="AS33" s="214">
        <v>33.332999999999998</v>
      </c>
      <c r="AT33" s="274">
        <v>9</v>
      </c>
      <c r="AU33" s="140"/>
      <c r="AV33" s="140"/>
      <c r="AW33" s="214">
        <v>15</v>
      </c>
      <c r="AX33" s="274">
        <v>2</v>
      </c>
      <c r="AZ33" s="214">
        <v>15</v>
      </c>
      <c r="BA33" s="274">
        <v>2</v>
      </c>
    </row>
    <row r="34" spans="1:53" s="19" customFormat="1" ht="15.75" thickBot="1">
      <c r="A34" s="267">
        <v>17</v>
      </c>
      <c r="B34" s="311"/>
      <c r="C34" s="312">
        <v>22</v>
      </c>
      <c r="D34" s="214"/>
      <c r="E34" s="273"/>
      <c r="F34" s="274"/>
      <c r="G34" s="214"/>
      <c r="H34" s="273"/>
      <c r="I34" s="274"/>
      <c r="J34" s="214"/>
      <c r="K34" s="273"/>
      <c r="L34" s="274">
        <v>4</v>
      </c>
      <c r="M34" s="214"/>
      <c r="N34" s="273"/>
      <c r="O34" s="274"/>
      <c r="P34" s="214"/>
      <c r="Q34" s="273"/>
      <c r="R34" s="274"/>
      <c r="S34" s="333">
        <f t="shared" si="0"/>
        <v>4</v>
      </c>
      <c r="T34" s="290">
        <f t="shared" si="7"/>
        <v>1496</v>
      </c>
      <c r="U34" s="213"/>
      <c r="V34" s="436"/>
      <c r="W34" s="322" t="s">
        <v>912</v>
      </c>
      <c r="X34" s="323">
        <v>22</v>
      </c>
      <c r="Y34" s="323">
        <v>54</v>
      </c>
      <c r="Z34" s="323">
        <v>2</v>
      </c>
      <c r="AA34" s="267">
        <f t="shared" si="1"/>
        <v>2376</v>
      </c>
      <c r="AB34" s="140"/>
      <c r="AC34" s="140"/>
      <c r="AD34" s="140"/>
      <c r="AE34" s="140"/>
      <c r="AF34" s="140"/>
      <c r="AG34" s="140"/>
      <c r="AH34" s="140"/>
      <c r="AI34" s="213"/>
      <c r="AL34" s="5"/>
      <c r="AM34" s="214">
        <v>30</v>
      </c>
      <c r="AN34" s="274">
        <v>19</v>
      </c>
      <c r="AO34" s="140"/>
      <c r="AP34" s="214">
        <v>30</v>
      </c>
      <c r="AQ34" s="274">
        <v>28</v>
      </c>
      <c r="AR34" s="140"/>
      <c r="AS34" s="270" t="s">
        <v>936</v>
      </c>
      <c r="AT34" s="271">
        <v>3</v>
      </c>
      <c r="AU34" s="140"/>
      <c r="AV34" s="337"/>
      <c r="AW34" s="270" t="s">
        <v>893</v>
      </c>
      <c r="AX34" s="271">
        <v>42</v>
      </c>
      <c r="AZ34" s="270" t="s">
        <v>927</v>
      </c>
      <c r="BA34" s="271">
        <v>13</v>
      </c>
    </row>
    <row r="35" spans="1:53" s="19" customFormat="1" ht="15.75" thickBot="1">
      <c r="A35" s="267">
        <v>20.552</v>
      </c>
      <c r="B35" s="311"/>
      <c r="C35" s="312">
        <v>22</v>
      </c>
      <c r="D35" s="214"/>
      <c r="E35" s="273"/>
      <c r="F35" s="274"/>
      <c r="G35" s="214"/>
      <c r="H35" s="273"/>
      <c r="I35" s="274"/>
      <c r="J35" s="214">
        <v>2</v>
      </c>
      <c r="K35" s="273"/>
      <c r="L35" s="274"/>
      <c r="M35" s="214"/>
      <c r="N35" s="273"/>
      <c r="O35" s="274"/>
      <c r="P35" s="214"/>
      <c r="Q35" s="273"/>
      <c r="R35" s="274"/>
      <c r="S35" s="333">
        <f t="shared" si="0"/>
        <v>2</v>
      </c>
      <c r="T35" s="290">
        <f t="shared" si="7"/>
        <v>904.28800000000001</v>
      </c>
      <c r="U35" s="213"/>
      <c r="V35" s="436"/>
      <c r="W35" s="322" t="s">
        <v>911</v>
      </c>
      <c r="X35" s="323">
        <v>22</v>
      </c>
      <c r="Y35" s="323">
        <v>60</v>
      </c>
      <c r="Z35" s="323">
        <v>4</v>
      </c>
      <c r="AA35" s="267">
        <f t="shared" si="1"/>
        <v>5280</v>
      </c>
      <c r="AB35" s="140"/>
      <c r="AC35" s="140"/>
      <c r="AD35" s="140"/>
      <c r="AE35" s="140"/>
      <c r="AF35" s="140"/>
      <c r="AG35" s="140"/>
      <c r="AH35" s="140"/>
      <c r="AI35" s="213"/>
      <c r="AM35" s="270" t="s">
        <v>178</v>
      </c>
      <c r="AN35" s="271">
        <v>43</v>
      </c>
      <c r="AO35" s="337"/>
      <c r="AP35" s="214">
        <v>26.495000000000001</v>
      </c>
      <c r="AQ35" s="274">
        <v>9</v>
      </c>
      <c r="AR35" s="337"/>
      <c r="AS35" s="214">
        <v>30</v>
      </c>
      <c r="AT35" s="274">
        <v>3</v>
      </c>
      <c r="AU35" s="337"/>
      <c r="AV35" s="140"/>
      <c r="AW35" s="214">
        <v>10</v>
      </c>
      <c r="AX35" s="274">
        <v>12</v>
      </c>
      <c r="AZ35" s="214">
        <v>15</v>
      </c>
      <c r="BA35" s="274">
        <v>6</v>
      </c>
    </row>
    <row r="36" spans="1:53" s="5" customFormat="1" ht="15.75" thickBot="1">
      <c r="A36" s="262" t="s">
        <v>404</v>
      </c>
      <c r="B36" s="310"/>
      <c r="C36" s="312">
        <v>34</v>
      </c>
      <c r="D36" s="270"/>
      <c r="E36" s="269"/>
      <c r="F36" s="271"/>
      <c r="G36" s="270"/>
      <c r="H36" s="269"/>
      <c r="I36" s="271"/>
      <c r="J36" s="270"/>
      <c r="K36" s="269">
        <v>1</v>
      </c>
      <c r="L36" s="271"/>
      <c r="M36" s="270"/>
      <c r="N36" s="269"/>
      <c r="O36" s="271"/>
      <c r="P36" s="270"/>
      <c r="Q36" s="269"/>
      <c r="R36" s="271"/>
      <c r="S36" s="331">
        <f t="shared" si="0"/>
        <v>1</v>
      </c>
      <c r="T36" s="290"/>
      <c r="U36" s="261"/>
      <c r="V36" s="436"/>
      <c r="W36" s="322" t="s">
        <v>897</v>
      </c>
      <c r="X36" s="323">
        <v>22</v>
      </c>
      <c r="Y36" s="323">
        <v>61</v>
      </c>
      <c r="Z36" s="323">
        <v>2</v>
      </c>
      <c r="AA36" s="267">
        <f t="shared" si="1"/>
        <v>2684</v>
      </c>
      <c r="AB36" s="140"/>
      <c r="AC36" s="140"/>
      <c r="AD36" s="140"/>
      <c r="AE36" s="140"/>
      <c r="AF36" s="140"/>
      <c r="AG36" s="140"/>
      <c r="AH36" s="140"/>
      <c r="AI36" s="213"/>
      <c r="AJ36" s="19"/>
      <c r="AL36" s="19"/>
      <c r="AM36" s="214">
        <v>13.5</v>
      </c>
      <c r="AN36" s="274">
        <v>5</v>
      </c>
      <c r="AO36" s="140"/>
      <c r="AP36" s="214">
        <v>25</v>
      </c>
      <c r="AQ36" s="274">
        <v>32</v>
      </c>
      <c r="AR36" s="140"/>
      <c r="AS36" s="270" t="s">
        <v>276</v>
      </c>
      <c r="AT36" s="271">
        <v>23</v>
      </c>
      <c r="AU36" s="140"/>
      <c r="AV36" s="140"/>
      <c r="AW36" s="214">
        <v>15</v>
      </c>
      <c r="AX36" s="274">
        <v>4</v>
      </c>
      <c r="AZ36" s="214">
        <v>22</v>
      </c>
      <c r="BA36" s="274">
        <v>7</v>
      </c>
    </row>
    <row r="37" spans="1:53" s="19" customFormat="1" ht="15.75" thickBot="1">
      <c r="A37" s="267">
        <v>20</v>
      </c>
      <c r="B37" s="311"/>
      <c r="C37" s="312">
        <v>34</v>
      </c>
      <c r="D37" s="214"/>
      <c r="E37" s="273"/>
      <c r="F37" s="274"/>
      <c r="G37" s="214"/>
      <c r="H37" s="273"/>
      <c r="I37" s="274"/>
      <c r="J37" s="214"/>
      <c r="K37" s="273">
        <v>1</v>
      </c>
      <c r="L37" s="274"/>
      <c r="M37" s="214"/>
      <c r="N37" s="273"/>
      <c r="O37" s="274"/>
      <c r="P37" s="214"/>
      <c r="Q37" s="273"/>
      <c r="R37" s="274"/>
      <c r="S37" s="333">
        <f t="shared" si="0"/>
        <v>1</v>
      </c>
      <c r="T37" s="290">
        <f t="shared" si="7"/>
        <v>680</v>
      </c>
      <c r="U37" s="213"/>
      <c r="V37" s="436"/>
      <c r="W37" s="322" t="s">
        <v>926</v>
      </c>
      <c r="X37" s="323">
        <v>22</v>
      </c>
      <c r="Y37" s="323">
        <v>68</v>
      </c>
      <c r="Z37" s="323">
        <v>2</v>
      </c>
      <c r="AA37" s="267">
        <f t="shared" si="1"/>
        <v>2992</v>
      </c>
      <c r="AB37" s="140"/>
      <c r="AC37" s="140"/>
      <c r="AD37" s="140"/>
      <c r="AE37" s="140"/>
      <c r="AF37" s="140"/>
      <c r="AG37" s="140"/>
      <c r="AH37" s="140"/>
      <c r="AI37" s="261"/>
      <c r="AM37" s="214">
        <v>16.5</v>
      </c>
      <c r="AN37" s="274">
        <v>1</v>
      </c>
      <c r="AO37" s="140"/>
      <c r="AP37" s="214">
        <v>23.228999999999999</v>
      </c>
      <c r="AQ37" s="274">
        <v>2</v>
      </c>
      <c r="AR37" s="140"/>
      <c r="AS37" s="214">
        <v>30</v>
      </c>
      <c r="AT37" s="274">
        <v>23</v>
      </c>
      <c r="AU37" s="140"/>
      <c r="AV37" s="140"/>
      <c r="AW37" s="214">
        <v>20</v>
      </c>
      <c r="AX37" s="274">
        <v>19</v>
      </c>
      <c r="AZ37" s="270" t="s">
        <v>930</v>
      </c>
      <c r="BA37" s="271">
        <v>4</v>
      </c>
    </row>
    <row r="38" spans="1:53" s="5" customFormat="1" ht="15.75" thickBot="1">
      <c r="A38" s="262" t="s">
        <v>177</v>
      </c>
      <c r="B38" s="310"/>
      <c r="C38" s="312">
        <v>22</v>
      </c>
      <c r="D38" s="270"/>
      <c r="E38" s="269"/>
      <c r="F38" s="271">
        <v>19</v>
      </c>
      <c r="G38" s="270"/>
      <c r="H38" s="269"/>
      <c r="I38" s="271"/>
      <c r="J38" s="270">
        <v>2</v>
      </c>
      <c r="K38" s="269">
        <v>2</v>
      </c>
      <c r="L38" s="271"/>
      <c r="M38" s="270"/>
      <c r="N38" s="269"/>
      <c r="O38" s="271">
        <v>1</v>
      </c>
      <c r="P38" s="270"/>
      <c r="Q38" s="269"/>
      <c r="R38" s="271"/>
      <c r="S38" s="331">
        <f t="shared" si="0"/>
        <v>24</v>
      </c>
      <c r="T38" s="290"/>
      <c r="U38" s="261"/>
      <c r="V38" s="436"/>
      <c r="W38" s="322" t="s">
        <v>892</v>
      </c>
      <c r="X38" s="323">
        <v>22</v>
      </c>
      <c r="Y38" s="323">
        <v>82</v>
      </c>
      <c r="Z38" s="323">
        <v>3</v>
      </c>
      <c r="AA38" s="267">
        <f t="shared" si="1"/>
        <v>5412</v>
      </c>
      <c r="AB38" s="140"/>
      <c r="AC38" s="140"/>
      <c r="AD38" s="140"/>
      <c r="AE38" s="140"/>
      <c r="AF38" s="140"/>
      <c r="AG38" s="140"/>
      <c r="AH38" s="140"/>
      <c r="AI38" s="213"/>
      <c r="AJ38" s="19"/>
      <c r="AL38" s="19"/>
      <c r="AM38" s="214">
        <v>17</v>
      </c>
      <c r="AN38" s="274">
        <v>23</v>
      </c>
      <c r="AO38" s="140"/>
      <c r="AP38" s="270" t="s">
        <v>410</v>
      </c>
      <c r="AQ38" s="271">
        <v>15</v>
      </c>
      <c r="AR38" s="140"/>
      <c r="AS38" s="270" t="s">
        <v>918</v>
      </c>
      <c r="AT38" s="271">
        <v>2</v>
      </c>
      <c r="AU38" s="140"/>
      <c r="AV38" s="140"/>
      <c r="AW38" s="214">
        <v>22</v>
      </c>
      <c r="AX38" s="274">
        <v>7</v>
      </c>
      <c r="AZ38" s="214">
        <v>15</v>
      </c>
      <c r="BA38" s="274">
        <v>4</v>
      </c>
    </row>
    <row r="39" spans="1:53" s="19" customFormat="1" ht="15.75" thickBot="1">
      <c r="A39" s="267">
        <v>16.5</v>
      </c>
      <c r="B39" s="311"/>
      <c r="C39" s="312">
        <v>22</v>
      </c>
      <c r="D39" s="214"/>
      <c r="E39" s="273"/>
      <c r="F39" s="274"/>
      <c r="G39" s="214"/>
      <c r="H39" s="273"/>
      <c r="I39" s="274"/>
      <c r="J39" s="214"/>
      <c r="K39" s="273"/>
      <c r="L39" s="274"/>
      <c r="M39" s="214"/>
      <c r="N39" s="273"/>
      <c r="O39" s="274">
        <v>1</v>
      </c>
      <c r="P39" s="214"/>
      <c r="Q39" s="273"/>
      <c r="R39" s="274"/>
      <c r="S39" s="333">
        <f t="shared" si="0"/>
        <v>1</v>
      </c>
      <c r="T39" s="290">
        <f t="shared" si="7"/>
        <v>363</v>
      </c>
      <c r="U39" s="213"/>
      <c r="V39" s="436"/>
      <c r="W39" s="322" t="s">
        <v>895</v>
      </c>
      <c r="X39" s="323">
        <v>22</v>
      </c>
      <c r="Y39" s="323">
        <v>89</v>
      </c>
      <c r="Z39" s="323">
        <v>1</v>
      </c>
      <c r="AA39" s="267">
        <f t="shared" si="1"/>
        <v>1958</v>
      </c>
      <c r="AB39" s="140"/>
      <c r="AC39" s="140"/>
      <c r="AD39" s="140"/>
      <c r="AE39" s="140"/>
      <c r="AF39" s="140"/>
      <c r="AG39" s="140"/>
      <c r="AH39" s="140"/>
      <c r="AI39" s="261"/>
      <c r="AM39" s="214">
        <v>20.582999999999998</v>
      </c>
      <c r="AN39" s="274">
        <v>2</v>
      </c>
      <c r="AO39" s="140"/>
      <c r="AP39" s="214">
        <v>29.911999999999999</v>
      </c>
      <c r="AQ39" s="274">
        <v>9</v>
      </c>
      <c r="AR39" s="140"/>
      <c r="AS39" s="214">
        <v>30.25</v>
      </c>
      <c r="AT39" s="274">
        <v>2</v>
      </c>
      <c r="AU39" s="140"/>
      <c r="AV39" s="140"/>
      <c r="AW39" s="270" t="s">
        <v>933</v>
      </c>
      <c r="AX39" s="271">
        <v>2</v>
      </c>
      <c r="AZ39" s="270" t="s">
        <v>928</v>
      </c>
      <c r="BA39" s="271">
        <v>5</v>
      </c>
    </row>
    <row r="40" spans="1:53" s="19" customFormat="1" ht="15.75" thickBot="1">
      <c r="A40" s="267">
        <v>21.75</v>
      </c>
      <c r="B40" s="311"/>
      <c r="C40" s="312">
        <v>22</v>
      </c>
      <c r="D40" s="214"/>
      <c r="E40" s="273"/>
      <c r="F40" s="274"/>
      <c r="G40" s="214"/>
      <c r="H40" s="273"/>
      <c r="I40" s="274"/>
      <c r="J40" s="214"/>
      <c r="K40" s="273">
        <v>2</v>
      </c>
      <c r="L40" s="274"/>
      <c r="M40" s="214"/>
      <c r="N40" s="273"/>
      <c r="O40" s="274"/>
      <c r="P40" s="214"/>
      <c r="Q40" s="273"/>
      <c r="R40" s="274"/>
      <c r="S40" s="333">
        <f t="shared" si="0"/>
        <v>2</v>
      </c>
      <c r="T40" s="290">
        <f t="shared" si="7"/>
        <v>957</v>
      </c>
      <c r="U40" s="213"/>
      <c r="V40" s="436"/>
      <c r="W40" s="322" t="s">
        <v>927</v>
      </c>
      <c r="X40" s="323">
        <v>22</v>
      </c>
      <c r="Y40" s="323">
        <v>97</v>
      </c>
      <c r="Z40" s="323">
        <v>7</v>
      </c>
      <c r="AA40" s="267">
        <f t="shared" si="1"/>
        <v>14938</v>
      </c>
      <c r="AB40" s="140"/>
      <c r="AC40" s="140"/>
      <c r="AD40" s="140"/>
      <c r="AE40" s="140"/>
      <c r="AF40" s="140"/>
      <c r="AG40" s="140"/>
      <c r="AH40" s="140"/>
      <c r="AI40" s="213"/>
      <c r="AL40" s="5"/>
      <c r="AM40" s="214">
        <v>22.484000000000002</v>
      </c>
      <c r="AN40" s="274">
        <v>2</v>
      </c>
      <c r="AO40" s="140"/>
      <c r="AP40" s="214">
        <v>26.469000000000001</v>
      </c>
      <c r="AQ40" s="274">
        <v>2</v>
      </c>
      <c r="AR40" s="140"/>
      <c r="AS40" s="270" t="s">
        <v>408</v>
      </c>
      <c r="AT40" s="271">
        <v>4</v>
      </c>
      <c r="AU40" s="140"/>
      <c r="AV40" s="140"/>
      <c r="AW40" s="214">
        <v>22</v>
      </c>
      <c r="AX40" s="274">
        <v>2</v>
      </c>
      <c r="AZ40" s="335">
        <v>22</v>
      </c>
      <c r="BA40" s="334">
        <v>5</v>
      </c>
    </row>
    <row r="41" spans="1:53" s="19" customFormat="1" ht="15.75" thickBot="1">
      <c r="A41" s="267">
        <v>22.484000000000002</v>
      </c>
      <c r="B41" s="311"/>
      <c r="C41" s="312">
        <v>22</v>
      </c>
      <c r="D41" s="214"/>
      <c r="E41" s="273"/>
      <c r="F41" s="274"/>
      <c r="G41" s="214"/>
      <c r="H41" s="273"/>
      <c r="I41" s="274"/>
      <c r="J41" s="214">
        <v>2</v>
      </c>
      <c r="K41" s="273"/>
      <c r="L41" s="274"/>
      <c r="M41" s="214"/>
      <c r="N41" s="273"/>
      <c r="O41" s="274"/>
      <c r="P41" s="214"/>
      <c r="Q41" s="273"/>
      <c r="R41" s="274"/>
      <c r="S41" s="333">
        <f t="shared" si="0"/>
        <v>2</v>
      </c>
      <c r="T41" s="290">
        <f t="shared" si="7"/>
        <v>989.29600000000005</v>
      </c>
      <c r="U41" s="213"/>
      <c r="V41" s="437"/>
      <c r="W41" s="324" t="s">
        <v>928</v>
      </c>
      <c r="X41" s="325">
        <v>22</v>
      </c>
      <c r="Y41" s="325">
        <v>111</v>
      </c>
      <c r="Z41" s="325">
        <v>5</v>
      </c>
      <c r="AA41" s="267">
        <f t="shared" si="1"/>
        <v>12210</v>
      </c>
      <c r="AB41" s="140"/>
      <c r="AC41" s="140"/>
      <c r="AD41" s="140"/>
      <c r="AE41" s="140"/>
      <c r="AF41" s="140"/>
      <c r="AG41" s="140"/>
      <c r="AH41" s="140"/>
      <c r="AI41" s="213"/>
      <c r="AM41" s="214">
        <v>23.228999999999999</v>
      </c>
      <c r="AN41" s="274">
        <v>2</v>
      </c>
      <c r="AO41" s="140"/>
      <c r="AP41" s="214">
        <v>26.25</v>
      </c>
      <c r="AQ41" s="274">
        <v>2</v>
      </c>
      <c r="AR41" s="140"/>
      <c r="AS41" s="295">
        <v>30</v>
      </c>
      <c r="AT41" s="274">
        <v>4</v>
      </c>
      <c r="AU41" s="140"/>
      <c r="AV41" s="140"/>
      <c r="AW41" s="270" t="s">
        <v>912</v>
      </c>
      <c r="AX41" s="271">
        <v>4</v>
      </c>
    </row>
    <row r="42" spans="1:53" s="19" customFormat="1" ht="15.75" thickBot="1">
      <c r="A42" s="267">
        <v>30</v>
      </c>
      <c r="B42" s="311"/>
      <c r="C42" s="312">
        <v>22</v>
      </c>
      <c r="D42" s="214"/>
      <c r="E42" s="273"/>
      <c r="F42" s="274">
        <v>19</v>
      </c>
      <c r="G42" s="214"/>
      <c r="H42" s="273"/>
      <c r="I42" s="274"/>
      <c r="J42" s="214"/>
      <c r="K42" s="273"/>
      <c r="L42" s="274"/>
      <c r="M42" s="214"/>
      <c r="N42" s="273"/>
      <c r="O42" s="274"/>
      <c r="P42" s="214"/>
      <c r="Q42" s="273"/>
      <c r="R42" s="274"/>
      <c r="S42" s="333">
        <f t="shared" si="0"/>
        <v>19</v>
      </c>
      <c r="T42" s="290">
        <f t="shared" si="7"/>
        <v>12540</v>
      </c>
      <c r="U42" s="213"/>
      <c r="V42" s="319" t="s">
        <v>894</v>
      </c>
      <c r="W42" s="320" t="s">
        <v>909</v>
      </c>
      <c r="X42" s="321">
        <v>15</v>
      </c>
      <c r="Y42" s="321">
        <v>16</v>
      </c>
      <c r="Z42" s="321">
        <v>2</v>
      </c>
      <c r="AA42" s="267">
        <f t="shared" si="1"/>
        <v>480</v>
      </c>
      <c r="AB42" s="140"/>
      <c r="AC42" s="140"/>
      <c r="AD42" s="140"/>
      <c r="AE42" s="140"/>
      <c r="AF42" s="140"/>
      <c r="AG42" s="140"/>
      <c r="AH42" s="140"/>
      <c r="AI42" s="213"/>
      <c r="AL42" s="5"/>
      <c r="AM42" s="214">
        <v>23.978999999999999</v>
      </c>
      <c r="AN42" s="274">
        <v>2</v>
      </c>
      <c r="AO42" s="140"/>
      <c r="AP42" s="214">
        <v>20.582999999999998</v>
      </c>
      <c r="AQ42" s="274">
        <v>2</v>
      </c>
      <c r="AR42" s="140"/>
      <c r="AS42" s="270" t="s">
        <v>409</v>
      </c>
      <c r="AT42" s="271">
        <v>2</v>
      </c>
      <c r="AU42" s="140"/>
      <c r="AV42" s="140"/>
      <c r="AW42" s="335">
        <v>22</v>
      </c>
      <c r="AX42" s="334">
        <v>4</v>
      </c>
    </row>
    <row r="43" spans="1:53" s="5" customFormat="1" ht="15.75" thickBot="1">
      <c r="A43" s="262" t="s">
        <v>178</v>
      </c>
      <c r="B43" s="310"/>
      <c r="C43" s="312">
        <v>26</v>
      </c>
      <c r="D43" s="270"/>
      <c r="E43" s="269"/>
      <c r="F43" s="271"/>
      <c r="G43" s="270">
        <v>20</v>
      </c>
      <c r="H43" s="269">
        <v>13</v>
      </c>
      <c r="I43" s="271"/>
      <c r="J43" s="270">
        <v>4</v>
      </c>
      <c r="K43" s="269">
        <v>2</v>
      </c>
      <c r="L43" s="271">
        <v>2</v>
      </c>
      <c r="M43" s="270"/>
      <c r="N43" s="269">
        <v>1</v>
      </c>
      <c r="O43" s="271"/>
      <c r="P43" s="270"/>
      <c r="Q43" s="269">
        <v>1</v>
      </c>
      <c r="R43" s="271"/>
      <c r="S43" s="331">
        <f t="shared" si="0"/>
        <v>43</v>
      </c>
      <c r="T43" s="290"/>
      <c r="U43" s="261"/>
      <c r="V43" s="435"/>
      <c r="W43" s="322" t="s">
        <v>900</v>
      </c>
      <c r="X43" s="323">
        <v>15</v>
      </c>
      <c r="Y43" s="323">
        <v>21</v>
      </c>
      <c r="Z43" s="323">
        <v>2</v>
      </c>
      <c r="AA43" s="267">
        <f t="shared" si="1"/>
        <v>630</v>
      </c>
      <c r="AB43" s="140"/>
      <c r="AC43" s="140"/>
      <c r="AD43" s="140"/>
      <c r="AE43" s="140"/>
      <c r="AF43" s="140"/>
      <c r="AG43" s="140"/>
      <c r="AH43" s="140"/>
      <c r="AI43" s="213"/>
      <c r="AJ43" s="19"/>
      <c r="AL43" s="19"/>
      <c r="AM43" s="214">
        <v>25</v>
      </c>
      <c r="AN43" s="274">
        <v>6</v>
      </c>
      <c r="AO43" s="140"/>
      <c r="AP43" s="270" t="s">
        <v>398</v>
      </c>
      <c r="AQ43" s="271">
        <v>19</v>
      </c>
      <c r="AR43" s="140"/>
      <c r="AS43" s="298">
        <v>30</v>
      </c>
      <c r="AT43" s="334">
        <v>2</v>
      </c>
      <c r="AU43" s="140"/>
      <c r="AV43" s="337"/>
    </row>
    <row r="44" spans="1:53" s="19" customFormat="1" ht="15.75" thickBot="1">
      <c r="A44" s="267">
        <v>13.5</v>
      </c>
      <c r="B44" s="311"/>
      <c r="C44" s="312">
        <v>26</v>
      </c>
      <c r="D44" s="214"/>
      <c r="E44" s="273"/>
      <c r="F44" s="274"/>
      <c r="G44" s="214"/>
      <c r="H44" s="273">
        <v>5</v>
      </c>
      <c r="I44" s="274"/>
      <c r="J44" s="214"/>
      <c r="K44" s="273"/>
      <c r="L44" s="274"/>
      <c r="M44" s="214"/>
      <c r="N44" s="273"/>
      <c r="O44" s="274"/>
      <c r="P44" s="214"/>
      <c r="Q44" s="273"/>
      <c r="R44" s="274"/>
      <c r="S44" s="333">
        <f t="shared" si="0"/>
        <v>5</v>
      </c>
      <c r="T44" s="290">
        <f t="shared" si="7"/>
        <v>1755</v>
      </c>
      <c r="U44" s="213"/>
      <c r="V44" s="436"/>
      <c r="W44" s="322" t="s">
        <v>901</v>
      </c>
      <c r="X44" s="323">
        <v>15</v>
      </c>
      <c r="Y44" s="323">
        <v>24</v>
      </c>
      <c r="Z44" s="323">
        <v>10</v>
      </c>
      <c r="AA44" s="267">
        <f t="shared" si="1"/>
        <v>3600</v>
      </c>
      <c r="AB44" s="140"/>
      <c r="AC44" s="140"/>
      <c r="AD44" s="140"/>
      <c r="AE44" s="140"/>
      <c r="AF44" s="140"/>
      <c r="AG44" s="140"/>
      <c r="AH44" s="140"/>
      <c r="AI44" s="261"/>
      <c r="AM44" s="270" t="s">
        <v>840</v>
      </c>
      <c r="AN44" s="271">
        <v>6</v>
      </c>
      <c r="AO44" s="337"/>
      <c r="AP44" s="214">
        <v>23.978999999999999</v>
      </c>
      <c r="AQ44" s="274">
        <v>2</v>
      </c>
      <c r="AR44" s="337"/>
      <c r="AS44" s="140"/>
      <c r="AT44" s="140"/>
      <c r="AU44" s="337"/>
      <c r="AV44" s="140"/>
    </row>
    <row r="45" spans="1:53" s="19" customFormat="1" ht="15.75" thickBot="1">
      <c r="A45" s="267">
        <v>16.5</v>
      </c>
      <c r="B45" s="311"/>
      <c r="C45" s="312">
        <v>26</v>
      </c>
      <c r="D45" s="214"/>
      <c r="E45" s="273"/>
      <c r="F45" s="274"/>
      <c r="G45" s="214"/>
      <c r="H45" s="273"/>
      <c r="I45" s="274"/>
      <c r="J45" s="214"/>
      <c r="K45" s="273">
        <v>1</v>
      </c>
      <c r="L45" s="274"/>
      <c r="M45" s="214"/>
      <c r="N45" s="273"/>
      <c r="O45" s="274"/>
      <c r="P45" s="214"/>
      <c r="Q45" s="273"/>
      <c r="R45" s="274"/>
      <c r="S45" s="333">
        <f t="shared" si="0"/>
        <v>1</v>
      </c>
      <c r="T45" s="290">
        <f t="shared" si="7"/>
        <v>429</v>
      </c>
      <c r="U45" s="213"/>
      <c r="V45" s="436"/>
      <c r="W45" s="322" t="s">
        <v>899</v>
      </c>
      <c r="X45" s="323">
        <v>15</v>
      </c>
      <c r="Y45" s="323">
        <v>33</v>
      </c>
      <c r="Z45" s="323">
        <v>10</v>
      </c>
      <c r="AA45" s="267">
        <f t="shared" si="1"/>
        <v>4950</v>
      </c>
      <c r="AB45" s="140"/>
      <c r="AC45" s="140"/>
      <c r="AD45" s="140"/>
      <c r="AE45" s="140"/>
      <c r="AF45" s="140"/>
      <c r="AG45" s="140"/>
      <c r="AH45" s="140"/>
      <c r="AI45" s="213"/>
      <c r="AM45" s="214">
        <v>25</v>
      </c>
      <c r="AN45" s="274">
        <v>6</v>
      </c>
      <c r="AO45" s="140"/>
      <c r="AP45" s="214">
        <v>24.728999999999999</v>
      </c>
      <c r="AQ45" s="274">
        <v>2</v>
      </c>
      <c r="AR45" s="140"/>
      <c r="AS45" s="140"/>
      <c r="AT45" s="140"/>
      <c r="AU45" s="140"/>
      <c r="AV45" s="337"/>
    </row>
    <row r="46" spans="1:53" s="19" customFormat="1" ht="15.75" thickBot="1">
      <c r="A46" s="267">
        <v>17</v>
      </c>
      <c r="B46" s="311"/>
      <c r="C46" s="312">
        <v>26</v>
      </c>
      <c r="D46" s="214"/>
      <c r="E46" s="273"/>
      <c r="F46" s="274"/>
      <c r="G46" s="214">
        <v>18</v>
      </c>
      <c r="H46" s="273">
        <v>5</v>
      </c>
      <c r="I46" s="274"/>
      <c r="J46" s="214"/>
      <c r="K46" s="273"/>
      <c r="L46" s="274"/>
      <c r="M46" s="214"/>
      <c r="N46" s="273"/>
      <c r="O46" s="274"/>
      <c r="P46" s="214"/>
      <c r="Q46" s="273"/>
      <c r="R46" s="274"/>
      <c r="S46" s="333">
        <f t="shared" si="0"/>
        <v>23</v>
      </c>
      <c r="T46" s="290">
        <f t="shared" si="7"/>
        <v>10166</v>
      </c>
      <c r="U46" s="213"/>
      <c r="V46" s="436"/>
      <c r="W46" s="322" t="s">
        <v>914</v>
      </c>
      <c r="X46" s="323">
        <v>15</v>
      </c>
      <c r="Y46" s="323">
        <v>39</v>
      </c>
      <c r="Z46" s="323">
        <v>2</v>
      </c>
      <c r="AA46" s="267">
        <f t="shared" si="1"/>
        <v>1170</v>
      </c>
      <c r="AB46" s="140"/>
      <c r="AC46" s="140"/>
      <c r="AD46" s="140"/>
      <c r="AE46" s="140"/>
      <c r="AF46" s="140"/>
      <c r="AG46" s="140"/>
      <c r="AH46" s="140"/>
      <c r="AI46" s="213"/>
      <c r="AM46" s="270" t="s">
        <v>851</v>
      </c>
      <c r="AN46" s="271">
        <v>7</v>
      </c>
      <c r="AO46" s="337"/>
      <c r="AP46" s="214">
        <v>25.474</v>
      </c>
      <c r="AQ46" s="274">
        <v>2</v>
      </c>
      <c r="AR46" s="337"/>
      <c r="AS46" s="140"/>
      <c r="AT46" s="140"/>
      <c r="AU46" s="337"/>
      <c r="AV46" s="140"/>
    </row>
    <row r="47" spans="1:53" s="19" customFormat="1" ht="15.75" thickBot="1">
      <c r="A47" s="267">
        <v>20.582999999999998</v>
      </c>
      <c r="B47" s="311"/>
      <c r="C47" s="312">
        <v>26</v>
      </c>
      <c r="D47" s="214"/>
      <c r="E47" s="273"/>
      <c r="F47" s="274"/>
      <c r="G47" s="214"/>
      <c r="H47" s="273"/>
      <c r="I47" s="274"/>
      <c r="J47" s="214"/>
      <c r="K47" s="273"/>
      <c r="L47" s="274">
        <v>2</v>
      </c>
      <c r="M47" s="214"/>
      <c r="N47" s="273"/>
      <c r="O47" s="274"/>
      <c r="P47" s="214"/>
      <c r="Q47" s="273"/>
      <c r="R47" s="274"/>
      <c r="S47" s="333">
        <f t="shared" si="0"/>
        <v>2</v>
      </c>
      <c r="T47" s="290">
        <f t="shared" si="7"/>
        <v>1070.3159999999998</v>
      </c>
      <c r="U47" s="213"/>
      <c r="V47" s="436"/>
      <c r="W47" s="322" t="s">
        <v>893</v>
      </c>
      <c r="X47" s="323">
        <v>15</v>
      </c>
      <c r="Y47" s="323">
        <v>45</v>
      </c>
      <c r="Z47" s="323">
        <v>4</v>
      </c>
      <c r="AA47" s="267">
        <f t="shared" si="1"/>
        <v>2700</v>
      </c>
      <c r="AB47" s="140"/>
      <c r="AC47" s="140"/>
      <c r="AD47" s="140"/>
      <c r="AE47" s="140"/>
      <c r="AF47" s="140"/>
      <c r="AG47" s="140"/>
      <c r="AH47" s="140"/>
      <c r="AI47" s="213"/>
      <c r="AL47" s="5"/>
      <c r="AM47" s="335">
        <v>30</v>
      </c>
      <c r="AN47" s="334">
        <v>7</v>
      </c>
      <c r="AO47" s="140"/>
      <c r="AP47" s="214">
        <v>26.495000000000001</v>
      </c>
      <c r="AQ47" s="274">
        <v>9</v>
      </c>
      <c r="AR47" s="140"/>
      <c r="AS47" s="140"/>
      <c r="AT47" s="140"/>
      <c r="AU47" s="140"/>
      <c r="AV47" s="337"/>
    </row>
    <row r="48" spans="1:53" s="19" customFormat="1" ht="15.75" thickBot="1">
      <c r="A48" s="267">
        <v>22.484000000000002</v>
      </c>
      <c r="B48" s="311"/>
      <c r="C48" s="312">
        <v>26</v>
      </c>
      <c r="D48" s="214"/>
      <c r="E48" s="273"/>
      <c r="F48" s="274"/>
      <c r="G48" s="214">
        <v>2</v>
      </c>
      <c r="H48" s="273"/>
      <c r="I48" s="274"/>
      <c r="J48" s="214"/>
      <c r="K48" s="273"/>
      <c r="L48" s="274"/>
      <c r="M48" s="214"/>
      <c r="N48" s="273"/>
      <c r="O48" s="274"/>
      <c r="P48" s="214"/>
      <c r="Q48" s="273"/>
      <c r="R48" s="274"/>
      <c r="S48" s="333">
        <f t="shared" si="0"/>
        <v>2</v>
      </c>
      <c r="T48" s="290">
        <f t="shared" si="7"/>
        <v>1169.1680000000001</v>
      </c>
      <c r="U48" s="213"/>
      <c r="V48" s="436"/>
      <c r="W48" s="322" t="s">
        <v>898</v>
      </c>
      <c r="X48" s="323">
        <v>15</v>
      </c>
      <c r="Y48" s="323">
        <v>40</v>
      </c>
      <c r="Z48" s="323">
        <v>4</v>
      </c>
      <c r="AA48" s="267">
        <f t="shared" si="1"/>
        <v>2400</v>
      </c>
      <c r="AB48" s="140"/>
      <c r="AC48" s="140"/>
      <c r="AD48" s="140"/>
      <c r="AE48" s="140"/>
      <c r="AF48" s="140"/>
      <c r="AG48" s="140"/>
      <c r="AH48" s="140"/>
      <c r="AI48" s="213"/>
      <c r="AO48" s="337"/>
      <c r="AP48" s="335">
        <v>30</v>
      </c>
      <c r="AQ48" s="334">
        <v>4</v>
      </c>
      <c r="AR48" s="337"/>
      <c r="AS48" s="337"/>
      <c r="AT48" s="337"/>
      <c r="AU48" s="337"/>
      <c r="AV48" s="140"/>
    </row>
    <row r="49" spans="1:52" s="19" customFormat="1" ht="15.75" thickBot="1">
      <c r="A49" s="267">
        <v>23.228999999999999</v>
      </c>
      <c r="B49" s="311"/>
      <c r="C49" s="312">
        <v>26</v>
      </c>
      <c r="D49" s="214"/>
      <c r="E49" s="273"/>
      <c r="F49" s="274"/>
      <c r="G49" s="214"/>
      <c r="H49" s="273"/>
      <c r="I49" s="274"/>
      <c r="J49" s="214">
        <v>2</v>
      </c>
      <c r="K49" s="273"/>
      <c r="L49" s="274"/>
      <c r="M49" s="214"/>
      <c r="N49" s="273"/>
      <c r="O49" s="274"/>
      <c r="P49" s="214"/>
      <c r="Q49" s="273"/>
      <c r="R49" s="274"/>
      <c r="S49" s="333">
        <f t="shared" si="0"/>
        <v>2</v>
      </c>
      <c r="T49" s="290">
        <f t="shared" si="7"/>
        <v>1207.9079999999999</v>
      </c>
      <c r="U49" s="213"/>
      <c r="V49" s="436"/>
      <c r="W49" s="322" t="s">
        <v>913</v>
      </c>
      <c r="X49" s="323">
        <v>15</v>
      </c>
      <c r="Y49" s="323">
        <v>53</v>
      </c>
      <c r="Z49" s="323">
        <v>8</v>
      </c>
      <c r="AA49" s="267">
        <f t="shared" si="1"/>
        <v>6360</v>
      </c>
      <c r="AB49" s="140"/>
      <c r="AC49" s="140"/>
      <c r="AD49" s="140"/>
      <c r="AE49" s="140"/>
      <c r="AF49" s="140"/>
      <c r="AG49" s="140"/>
      <c r="AH49" s="140"/>
      <c r="AI49" s="213"/>
      <c r="AO49" s="140"/>
      <c r="AP49" s="140"/>
      <c r="AQ49" s="140"/>
      <c r="AR49" s="140"/>
      <c r="AS49" s="140"/>
      <c r="AT49" s="140"/>
      <c r="AU49" s="140"/>
      <c r="AV49" s="140"/>
    </row>
    <row r="50" spans="1:52" s="19" customFormat="1" ht="15.75" thickBot="1">
      <c r="A50" s="267">
        <v>23.978999999999999</v>
      </c>
      <c r="B50" s="311"/>
      <c r="C50" s="312">
        <v>26</v>
      </c>
      <c r="D50" s="214"/>
      <c r="E50" s="273"/>
      <c r="F50" s="274"/>
      <c r="G50" s="214"/>
      <c r="H50" s="273"/>
      <c r="I50" s="274"/>
      <c r="J50" s="214">
        <v>2</v>
      </c>
      <c r="K50" s="273"/>
      <c r="L50" s="274"/>
      <c r="M50" s="214"/>
      <c r="N50" s="273"/>
      <c r="O50" s="274"/>
      <c r="P50" s="214"/>
      <c r="Q50" s="273"/>
      <c r="R50" s="274"/>
      <c r="S50" s="333">
        <f t="shared" si="0"/>
        <v>2</v>
      </c>
      <c r="T50" s="290">
        <f t="shared" si="7"/>
        <v>1246.9079999999999</v>
      </c>
      <c r="U50" s="213"/>
      <c r="V50" s="436"/>
      <c r="W50" s="322" t="s">
        <v>890</v>
      </c>
      <c r="X50" s="323">
        <v>15</v>
      </c>
      <c r="Y50" s="323">
        <v>53</v>
      </c>
      <c r="Z50" s="323">
        <v>8</v>
      </c>
      <c r="AA50" s="267">
        <f t="shared" si="1"/>
        <v>6360</v>
      </c>
      <c r="AB50" s="140"/>
      <c r="AC50" s="140"/>
      <c r="AD50" s="140"/>
      <c r="AE50" s="140"/>
      <c r="AF50" s="140"/>
      <c r="AG50" s="140"/>
      <c r="AH50" s="140"/>
      <c r="AI50" s="213"/>
      <c r="AO50" s="140"/>
      <c r="AP50" s="140"/>
      <c r="AQ50" s="140"/>
      <c r="AR50" s="140"/>
      <c r="AS50" s="140"/>
      <c r="AT50" s="140"/>
      <c r="AU50" s="140"/>
      <c r="AV50" s="140"/>
    </row>
    <row r="51" spans="1:52" s="19" customFormat="1" ht="15.75" thickBot="1">
      <c r="A51" s="267">
        <v>25</v>
      </c>
      <c r="B51" s="311"/>
      <c r="C51" s="312">
        <v>25</v>
      </c>
      <c r="D51" s="214"/>
      <c r="E51" s="273"/>
      <c r="F51" s="274"/>
      <c r="G51" s="214"/>
      <c r="H51" s="273">
        <v>3</v>
      </c>
      <c r="I51" s="274"/>
      <c r="J51" s="214"/>
      <c r="K51" s="273">
        <v>1</v>
      </c>
      <c r="L51" s="274"/>
      <c r="M51" s="214"/>
      <c r="N51" s="273">
        <v>1</v>
      </c>
      <c r="O51" s="274"/>
      <c r="P51" s="214"/>
      <c r="Q51" s="273">
        <v>1</v>
      </c>
      <c r="R51" s="274"/>
      <c r="S51" s="333">
        <f t="shared" si="0"/>
        <v>6</v>
      </c>
      <c r="T51" s="290">
        <f t="shared" si="7"/>
        <v>3750</v>
      </c>
      <c r="U51" s="213"/>
      <c r="V51" s="436"/>
      <c r="W51" s="322" t="s">
        <v>897</v>
      </c>
      <c r="X51" s="323">
        <v>15</v>
      </c>
      <c r="Y51" s="323">
        <v>61</v>
      </c>
      <c r="Z51" s="323">
        <v>10</v>
      </c>
      <c r="AA51" s="267">
        <f t="shared" si="1"/>
        <v>9150</v>
      </c>
      <c r="AB51" s="140"/>
      <c r="AC51" s="140"/>
      <c r="AD51" s="140"/>
      <c r="AE51" s="140"/>
      <c r="AF51" s="140"/>
      <c r="AG51" s="140"/>
      <c r="AH51" s="140"/>
      <c r="AI51" s="213"/>
      <c r="AO51" s="140"/>
      <c r="AP51" s="337"/>
      <c r="AQ51" s="337"/>
      <c r="AR51" s="140"/>
      <c r="AS51" s="140"/>
      <c r="AT51" s="140"/>
      <c r="AU51" s="140"/>
      <c r="AV51" s="140"/>
    </row>
    <row r="52" spans="1:52" s="5" customFormat="1" ht="15.75" thickBot="1">
      <c r="A52" s="262" t="s">
        <v>840</v>
      </c>
      <c r="B52" s="310"/>
      <c r="C52" s="312">
        <v>34</v>
      </c>
      <c r="D52" s="270"/>
      <c r="E52" s="269"/>
      <c r="F52" s="271"/>
      <c r="G52" s="270"/>
      <c r="H52" s="269"/>
      <c r="I52" s="271">
        <v>4</v>
      </c>
      <c r="J52" s="270"/>
      <c r="K52" s="269"/>
      <c r="L52" s="271"/>
      <c r="M52" s="270"/>
      <c r="N52" s="269"/>
      <c r="O52" s="271"/>
      <c r="P52" s="270"/>
      <c r="Q52" s="269"/>
      <c r="R52" s="271">
        <v>2</v>
      </c>
      <c r="S52" s="331">
        <f t="shared" si="0"/>
        <v>6</v>
      </c>
      <c r="T52" s="290"/>
      <c r="U52" s="261"/>
      <c r="V52" s="436"/>
      <c r="W52" s="322" t="s">
        <v>926</v>
      </c>
      <c r="X52" s="323">
        <v>15</v>
      </c>
      <c r="Y52" s="323">
        <v>68</v>
      </c>
      <c r="Z52" s="323">
        <v>14</v>
      </c>
      <c r="AA52" s="267">
        <f t="shared" si="1"/>
        <v>14280</v>
      </c>
      <c r="AB52" s="140"/>
      <c r="AC52" s="140"/>
      <c r="AD52" s="140"/>
      <c r="AE52" s="140"/>
      <c r="AF52" s="140"/>
      <c r="AG52" s="140"/>
      <c r="AH52" s="140"/>
      <c r="AI52" s="213"/>
      <c r="AJ52" s="19"/>
      <c r="AL52" s="19"/>
      <c r="AO52" s="140"/>
      <c r="AP52" s="140"/>
      <c r="AQ52" s="140"/>
      <c r="AR52" s="140"/>
      <c r="AS52" s="140"/>
      <c r="AT52" s="140"/>
      <c r="AU52" s="140"/>
      <c r="AV52" s="140"/>
    </row>
    <row r="53" spans="1:52" s="19" customFormat="1" ht="15.75" thickBot="1">
      <c r="A53" s="267">
        <v>25</v>
      </c>
      <c r="B53" s="311"/>
      <c r="C53" s="312">
        <v>34</v>
      </c>
      <c r="D53" s="214"/>
      <c r="E53" s="273"/>
      <c r="F53" s="274"/>
      <c r="G53" s="214"/>
      <c r="H53" s="273"/>
      <c r="I53" s="274">
        <v>4</v>
      </c>
      <c r="J53" s="214"/>
      <c r="K53" s="273"/>
      <c r="L53" s="274"/>
      <c r="M53" s="214"/>
      <c r="N53" s="273"/>
      <c r="O53" s="274"/>
      <c r="P53" s="214"/>
      <c r="Q53" s="273"/>
      <c r="R53" s="274">
        <v>2</v>
      </c>
      <c r="S53" s="333">
        <f t="shared" si="0"/>
        <v>6</v>
      </c>
      <c r="T53" s="290">
        <f t="shared" si="7"/>
        <v>5100</v>
      </c>
      <c r="U53" s="213"/>
      <c r="V53" s="436"/>
      <c r="W53" s="322" t="s">
        <v>896</v>
      </c>
      <c r="X53" s="323">
        <v>15</v>
      </c>
      <c r="Y53" s="323">
        <v>77</v>
      </c>
      <c r="Z53" s="323">
        <v>2</v>
      </c>
      <c r="AA53" s="267">
        <f t="shared" si="1"/>
        <v>2310</v>
      </c>
      <c r="AB53" s="140"/>
      <c r="AC53" s="140"/>
      <c r="AD53" s="140"/>
      <c r="AE53" s="140"/>
      <c r="AF53" s="140"/>
      <c r="AG53" s="140"/>
      <c r="AH53" s="140"/>
      <c r="AI53" s="261"/>
      <c r="AO53" s="140"/>
      <c r="AP53" s="140"/>
      <c r="AQ53" s="140"/>
      <c r="AR53" s="140"/>
      <c r="AS53" s="140"/>
      <c r="AT53" s="140"/>
      <c r="AU53" s="140"/>
      <c r="AV53" s="337"/>
      <c r="AY53" s="140"/>
      <c r="AZ53" s="140"/>
    </row>
    <row r="54" spans="1:52" s="5" customFormat="1" ht="15.75" thickBot="1">
      <c r="A54" s="262" t="s">
        <v>851</v>
      </c>
      <c r="B54" s="310"/>
      <c r="C54" s="312">
        <v>74</v>
      </c>
      <c r="D54" s="270"/>
      <c r="E54" s="269"/>
      <c r="F54" s="271"/>
      <c r="G54" s="270"/>
      <c r="H54" s="269"/>
      <c r="I54" s="271"/>
      <c r="J54" s="270"/>
      <c r="K54" s="269"/>
      <c r="L54" s="271"/>
      <c r="M54" s="270"/>
      <c r="N54" s="269"/>
      <c r="O54" s="271">
        <v>7</v>
      </c>
      <c r="P54" s="270"/>
      <c r="Q54" s="269"/>
      <c r="R54" s="271"/>
      <c r="S54" s="331">
        <f t="shared" si="0"/>
        <v>7</v>
      </c>
      <c r="T54" s="290"/>
      <c r="U54" s="261"/>
      <c r="V54" s="436"/>
      <c r="W54" s="322" t="s">
        <v>895</v>
      </c>
      <c r="X54" s="323">
        <v>15</v>
      </c>
      <c r="Y54" s="323">
        <v>89</v>
      </c>
      <c r="Z54" s="323">
        <v>4</v>
      </c>
      <c r="AA54" s="267">
        <f t="shared" si="1"/>
        <v>5340</v>
      </c>
      <c r="AB54" s="140"/>
      <c r="AC54" s="140"/>
      <c r="AD54" s="140"/>
      <c r="AE54" s="140"/>
      <c r="AF54" s="140"/>
      <c r="AG54" s="140"/>
      <c r="AH54" s="140"/>
      <c r="AI54" s="213"/>
      <c r="AJ54" s="19"/>
      <c r="AL54" s="19"/>
      <c r="AO54" s="337"/>
      <c r="AP54" s="140"/>
      <c r="AQ54" s="140"/>
      <c r="AR54" s="337"/>
      <c r="AS54" s="140"/>
      <c r="AT54" s="140"/>
      <c r="AU54" s="337"/>
      <c r="AV54" s="140"/>
      <c r="AY54" s="140"/>
      <c r="AZ54" s="140"/>
    </row>
    <row r="55" spans="1:52" s="19" customFormat="1" ht="15.75" thickBot="1">
      <c r="A55" s="267">
        <v>30</v>
      </c>
      <c r="B55" s="311"/>
      <c r="C55" s="312">
        <v>74</v>
      </c>
      <c r="D55" s="214"/>
      <c r="E55" s="273"/>
      <c r="F55" s="274"/>
      <c r="G55" s="214"/>
      <c r="H55" s="273"/>
      <c r="I55" s="274"/>
      <c r="J55" s="214"/>
      <c r="K55" s="273"/>
      <c r="L55" s="274"/>
      <c r="M55" s="214"/>
      <c r="N55" s="273"/>
      <c r="O55" s="274">
        <v>7</v>
      </c>
      <c r="P55" s="214"/>
      <c r="Q55" s="273"/>
      <c r="R55" s="274"/>
      <c r="S55" s="333">
        <f t="shared" si="0"/>
        <v>7</v>
      </c>
      <c r="T55" s="290">
        <f t="shared" si="7"/>
        <v>15540</v>
      </c>
      <c r="U55" s="213"/>
      <c r="V55" s="436"/>
      <c r="W55" s="322" t="s">
        <v>929</v>
      </c>
      <c r="X55" s="323">
        <v>15</v>
      </c>
      <c r="Y55" s="323">
        <v>86</v>
      </c>
      <c r="Z55" s="323">
        <v>2</v>
      </c>
      <c r="AA55" s="267">
        <f t="shared" si="1"/>
        <v>2580</v>
      </c>
      <c r="AB55" s="140"/>
      <c r="AC55" s="140"/>
      <c r="AD55" s="140"/>
      <c r="AE55" s="140"/>
      <c r="AF55" s="140"/>
      <c r="AG55" s="140"/>
      <c r="AH55" s="140"/>
      <c r="AI55" s="261"/>
      <c r="AO55" s="140"/>
      <c r="AP55" s="140"/>
      <c r="AQ55" s="140"/>
      <c r="AR55" s="140"/>
      <c r="AS55" s="140"/>
      <c r="AT55" s="140"/>
      <c r="AU55" s="140"/>
      <c r="AV55" s="140"/>
    </row>
    <row r="56" spans="1:52" s="5" customFormat="1" ht="15.75" thickBot="1">
      <c r="A56" s="262" t="s">
        <v>179</v>
      </c>
      <c r="B56" s="310"/>
      <c r="C56" s="312">
        <v>26</v>
      </c>
      <c r="D56" s="270"/>
      <c r="E56" s="269"/>
      <c r="F56" s="271"/>
      <c r="G56" s="270">
        <v>2</v>
      </c>
      <c r="H56" s="269">
        <v>1</v>
      </c>
      <c r="I56" s="271">
        <v>4</v>
      </c>
      <c r="J56" s="270">
        <v>4</v>
      </c>
      <c r="K56" s="269">
        <v>1</v>
      </c>
      <c r="L56" s="271"/>
      <c r="M56" s="270"/>
      <c r="N56" s="269">
        <v>1</v>
      </c>
      <c r="O56" s="271"/>
      <c r="P56" s="270"/>
      <c r="Q56" s="269">
        <v>1</v>
      </c>
      <c r="R56" s="271"/>
      <c r="S56" s="331">
        <f t="shared" si="0"/>
        <v>14</v>
      </c>
      <c r="T56" s="290"/>
      <c r="U56" s="261"/>
      <c r="V56" s="436"/>
      <c r="W56" s="322" t="s">
        <v>927</v>
      </c>
      <c r="X56" s="323">
        <v>15</v>
      </c>
      <c r="Y56" s="323">
        <v>97</v>
      </c>
      <c r="Z56" s="323">
        <v>6</v>
      </c>
      <c r="AA56" s="267">
        <f t="shared" si="1"/>
        <v>8730</v>
      </c>
      <c r="AB56" s="140"/>
      <c r="AC56" s="140"/>
      <c r="AD56" s="140"/>
      <c r="AE56" s="140"/>
      <c r="AF56" s="140"/>
      <c r="AG56" s="140"/>
      <c r="AH56" s="140"/>
      <c r="AI56" s="213"/>
      <c r="AJ56" s="19"/>
      <c r="AO56" s="140"/>
      <c r="AP56" s="140"/>
      <c r="AQ56" s="140"/>
      <c r="AR56" s="140"/>
      <c r="AS56" s="337"/>
      <c r="AT56" s="337"/>
      <c r="AU56" s="140"/>
      <c r="AV56" s="140"/>
    </row>
    <row r="57" spans="1:52" s="19" customFormat="1" ht="15.75" thickBot="1">
      <c r="A57" s="267">
        <v>17</v>
      </c>
      <c r="B57" s="311"/>
      <c r="C57" s="312">
        <v>26</v>
      </c>
      <c r="D57" s="214"/>
      <c r="E57" s="273"/>
      <c r="F57" s="274"/>
      <c r="G57" s="214"/>
      <c r="H57" s="273"/>
      <c r="I57" s="274">
        <v>4</v>
      </c>
      <c r="J57" s="214"/>
      <c r="K57" s="273"/>
      <c r="L57" s="274"/>
      <c r="M57" s="214"/>
      <c r="N57" s="273"/>
      <c r="O57" s="274"/>
      <c r="P57" s="214"/>
      <c r="Q57" s="273"/>
      <c r="R57" s="274"/>
      <c r="S57" s="333">
        <f t="shared" si="0"/>
        <v>4</v>
      </c>
      <c r="T57" s="290">
        <f t="shared" si="7"/>
        <v>1768</v>
      </c>
      <c r="U57" s="213"/>
      <c r="V57" s="437"/>
      <c r="W57" s="324" t="s">
        <v>930</v>
      </c>
      <c r="X57" s="325">
        <v>15</v>
      </c>
      <c r="Y57" s="325">
        <v>106</v>
      </c>
      <c r="Z57" s="325">
        <v>4</v>
      </c>
      <c r="AA57" s="267">
        <f t="shared" si="1"/>
        <v>6360</v>
      </c>
      <c r="AB57" s="140"/>
      <c r="AC57" s="140"/>
      <c r="AD57" s="140"/>
      <c r="AE57" s="140"/>
      <c r="AF57" s="140"/>
      <c r="AG57" s="140"/>
      <c r="AH57" s="140"/>
      <c r="AI57" s="261"/>
      <c r="AO57" s="140"/>
      <c r="AP57" s="140"/>
      <c r="AQ57" s="140"/>
      <c r="AR57" s="140"/>
      <c r="AS57" s="140"/>
      <c r="AT57" s="140"/>
      <c r="AU57" s="140"/>
      <c r="AV57" s="140"/>
    </row>
    <row r="58" spans="1:52" s="5" customFormat="1" ht="15.75" thickBot="1">
      <c r="A58" s="267">
        <v>18.193999999999999</v>
      </c>
      <c r="B58" s="311"/>
      <c r="C58" s="312">
        <v>26</v>
      </c>
      <c r="D58" s="270"/>
      <c r="E58" s="269"/>
      <c r="F58" s="271"/>
      <c r="G58" s="214">
        <v>2</v>
      </c>
      <c r="H58" s="269"/>
      <c r="I58" s="271"/>
      <c r="J58" s="270"/>
      <c r="K58" s="269"/>
      <c r="L58" s="271"/>
      <c r="M58" s="270"/>
      <c r="N58" s="269"/>
      <c r="O58" s="271"/>
      <c r="P58" s="270"/>
      <c r="Q58" s="269"/>
      <c r="R58" s="271"/>
      <c r="S58" s="333">
        <f t="shared" si="0"/>
        <v>2</v>
      </c>
      <c r="T58" s="290">
        <f t="shared" si="7"/>
        <v>946.08799999999997</v>
      </c>
      <c r="U58" s="261"/>
      <c r="V58" s="278"/>
      <c r="W58" s="261"/>
      <c r="X58" s="213"/>
      <c r="Y58" s="213"/>
      <c r="Z58" s="213" t="s">
        <v>954</v>
      </c>
      <c r="AA58" s="213">
        <f>SUM(AA4:AA57)</f>
        <v>196708</v>
      </c>
      <c r="AB58" s="213"/>
      <c r="AC58" s="213"/>
      <c r="AD58" s="213"/>
      <c r="AE58" s="213"/>
      <c r="AF58" s="213"/>
      <c r="AG58" s="140"/>
      <c r="AH58" s="213"/>
      <c r="AI58" s="213"/>
      <c r="AJ58" s="19"/>
      <c r="AO58" s="140"/>
      <c r="AP58" s="140"/>
      <c r="AQ58" s="140"/>
      <c r="AR58" s="140"/>
      <c r="AS58" s="337"/>
      <c r="AT58" s="337"/>
      <c r="AU58" s="140"/>
      <c r="AV58" s="140"/>
    </row>
    <row r="59" spans="1:52" s="157" customFormat="1" ht="15.75" thickBot="1">
      <c r="A59" s="267">
        <v>25.474</v>
      </c>
      <c r="B59" s="311"/>
      <c r="C59" s="312">
        <v>26</v>
      </c>
      <c r="D59" s="275"/>
      <c r="E59" s="276"/>
      <c r="F59" s="277"/>
      <c r="G59" s="214"/>
      <c r="H59" s="276"/>
      <c r="I59" s="277"/>
      <c r="J59" s="214">
        <v>2</v>
      </c>
      <c r="K59" s="276"/>
      <c r="L59" s="277"/>
      <c r="M59" s="275"/>
      <c r="N59" s="276"/>
      <c r="O59" s="277"/>
      <c r="P59" s="275"/>
      <c r="Q59" s="276"/>
      <c r="R59" s="277"/>
      <c r="S59" s="333">
        <f t="shared" si="0"/>
        <v>2</v>
      </c>
      <c r="T59" s="290">
        <f t="shared" si="7"/>
        <v>1324.6479999999999</v>
      </c>
      <c r="U59" s="278"/>
      <c r="V59" s="278"/>
      <c r="W59" s="261"/>
      <c r="X59" s="213"/>
      <c r="Y59" s="213"/>
      <c r="Z59" s="213" t="s">
        <v>955</v>
      </c>
      <c r="AA59" s="213">
        <f>AA58/2000</f>
        <v>98.353999999999999</v>
      </c>
      <c r="AB59" s="213"/>
      <c r="AC59" s="213"/>
      <c r="AD59" s="213"/>
      <c r="AE59" s="213"/>
      <c r="AF59" s="213"/>
      <c r="AG59" s="213"/>
      <c r="AH59" s="213"/>
      <c r="AI59" s="261"/>
      <c r="AJ59" s="19"/>
      <c r="AL59" s="19"/>
      <c r="AO59" s="140"/>
      <c r="AP59" s="337"/>
      <c r="AQ59" s="337"/>
      <c r="AR59" s="140"/>
      <c r="AS59" s="140"/>
      <c r="AT59" s="140"/>
      <c r="AU59" s="140"/>
      <c r="AV59" s="140"/>
    </row>
    <row r="60" spans="1:52" s="19" customFormat="1" ht="15.75" thickBot="1">
      <c r="A60" s="267">
        <v>25</v>
      </c>
      <c r="B60" s="311"/>
      <c r="C60" s="312">
        <v>26</v>
      </c>
      <c r="D60" s="214"/>
      <c r="E60" s="273"/>
      <c r="F60" s="274"/>
      <c r="G60" s="214"/>
      <c r="H60" s="273">
        <v>1</v>
      </c>
      <c r="I60" s="274"/>
      <c r="J60" s="214"/>
      <c r="K60" s="273">
        <v>1</v>
      </c>
      <c r="L60" s="274"/>
      <c r="M60" s="214"/>
      <c r="N60" s="273">
        <v>1</v>
      </c>
      <c r="O60" s="274"/>
      <c r="P60" s="214"/>
      <c r="Q60" s="273">
        <v>1</v>
      </c>
      <c r="R60" s="274"/>
      <c r="S60" s="333">
        <f t="shared" si="0"/>
        <v>4</v>
      </c>
      <c r="T60" s="290">
        <f t="shared" si="7"/>
        <v>2600</v>
      </c>
      <c r="U60" s="213"/>
      <c r="V60" s="278"/>
      <c r="W60" s="261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78"/>
      <c r="AL60" s="5"/>
      <c r="AO60" s="140"/>
      <c r="AP60" s="140"/>
      <c r="AQ60" s="140"/>
      <c r="AR60" s="140"/>
      <c r="AS60" s="337"/>
      <c r="AT60" s="337"/>
      <c r="AU60" s="140"/>
      <c r="AV60" s="140"/>
    </row>
    <row r="61" spans="1:52" s="157" customFormat="1" ht="15.75" thickBot="1">
      <c r="A61" s="267">
        <v>24.728999999999999</v>
      </c>
      <c r="B61" s="311"/>
      <c r="C61" s="312">
        <v>26</v>
      </c>
      <c r="D61" s="275"/>
      <c r="E61" s="276"/>
      <c r="F61" s="277"/>
      <c r="G61" s="214"/>
      <c r="H61" s="276"/>
      <c r="I61" s="277"/>
      <c r="J61" s="214">
        <v>2</v>
      </c>
      <c r="K61" s="276"/>
      <c r="L61" s="277"/>
      <c r="M61" s="275"/>
      <c r="N61" s="276"/>
      <c r="O61" s="277"/>
      <c r="P61" s="275"/>
      <c r="Q61" s="276"/>
      <c r="R61" s="277"/>
      <c r="S61" s="333">
        <f t="shared" si="0"/>
        <v>2</v>
      </c>
      <c r="T61" s="290">
        <f t="shared" si="7"/>
        <v>1285.9079999999999</v>
      </c>
      <c r="U61" s="278"/>
      <c r="V61" s="278"/>
      <c r="W61" s="261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19"/>
      <c r="AL61" s="19"/>
      <c r="AO61" s="140"/>
      <c r="AP61" s="337"/>
      <c r="AQ61" s="337"/>
      <c r="AR61" s="140"/>
      <c r="AS61" s="140"/>
      <c r="AT61" s="140"/>
      <c r="AU61" s="140"/>
      <c r="AV61" s="337"/>
    </row>
    <row r="62" spans="1:52" s="5" customFormat="1" ht="15.75" thickBot="1">
      <c r="A62" s="262" t="s">
        <v>182</v>
      </c>
      <c r="B62" s="310"/>
      <c r="C62" s="312">
        <v>31</v>
      </c>
      <c r="D62" s="270"/>
      <c r="E62" s="269"/>
      <c r="F62" s="271"/>
      <c r="G62" s="270"/>
      <c r="H62" s="269"/>
      <c r="I62" s="271"/>
      <c r="J62" s="270">
        <v>10</v>
      </c>
      <c r="K62" s="269">
        <v>3</v>
      </c>
      <c r="L62" s="271"/>
      <c r="M62" s="270"/>
      <c r="N62" s="269"/>
      <c r="O62" s="271"/>
      <c r="P62" s="270"/>
      <c r="Q62" s="269"/>
      <c r="R62" s="271"/>
      <c r="S62" s="331">
        <f t="shared" si="0"/>
        <v>13</v>
      </c>
      <c r="T62" s="290"/>
      <c r="U62" s="261"/>
      <c r="V62" s="278"/>
      <c r="W62" s="261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78"/>
      <c r="AJ62" s="19"/>
      <c r="AO62" s="337"/>
      <c r="AP62" s="140"/>
      <c r="AQ62" s="140"/>
      <c r="AR62" s="337"/>
      <c r="AS62" s="337"/>
      <c r="AT62" s="337"/>
      <c r="AU62" s="337"/>
      <c r="AV62" s="140"/>
    </row>
    <row r="63" spans="1:52" s="19" customFormat="1" ht="15.75" thickBot="1">
      <c r="A63" s="267">
        <v>26.25</v>
      </c>
      <c r="B63" s="311"/>
      <c r="C63" s="312">
        <v>31</v>
      </c>
      <c r="D63" s="214"/>
      <c r="E63" s="273"/>
      <c r="F63" s="274"/>
      <c r="G63" s="214"/>
      <c r="H63" s="273"/>
      <c r="I63" s="274"/>
      <c r="J63" s="214"/>
      <c r="K63" s="273">
        <v>2</v>
      </c>
      <c r="L63" s="274"/>
      <c r="M63" s="214"/>
      <c r="N63" s="273"/>
      <c r="O63" s="274"/>
      <c r="P63" s="214"/>
      <c r="Q63" s="273"/>
      <c r="R63" s="274"/>
      <c r="S63" s="333">
        <f t="shared" si="0"/>
        <v>2</v>
      </c>
      <c r="T63" s="290">
        <f t="shared" si="7"/>
        <v>1627.5</v>
      </c>
      <c r="U63" s="213"/>
      <c r="V63" s="278"/>
      <c r="W63" s="261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61"/>
      <c r="AL63" s="157"/>
      <c r="AO63" s="140"/>
      <c r="AP63" s="337"/>
      <c r="AQ63" s="337"/>
      <c r="AR63" s="140"/>
      <c r="AS63" s="140"/>
      <c r="AT63" s="140"/>
      <c r="AU63" s="140"/>
      <c r="AV63" s="337"/>
    </row>
    <row r="64" spans="1:52" s="19" customFormat="1" ht="15.75" thickBot="1">
      <c r="A64" s="267">
        <v>26.469000000000001</v>
      </c>
      <c r="B64" s="311"/>
      <c r="C64" s="312">
        <v>31</v>
      </c>
      <c r="D64" s="214"/>
      <c r="E64" s="273"/>
      <c r="F64" s="274"/>
      <c r="G64" s="214"/>
      <c r="H64" s="273"/>
      <c r="I64" s="274"/>
      <c r="J64" s="214">
        <v>2</v>
      </c>
      <c r="K64" s="273"/>
      <c r="L64" s="274"/>
      <c r="M64" s="214"/>
      <c r="N64" s="273"/>
      <c r="O64" s="274"/>
      <c r="P64" s="214"/>
      <c r="Q64" s="273"/>
      <c r="R64" s="274"/>
      <c r="S64" s="333">
        <f t="shared" si="0"/>
        <v>2</v>
      </c>
      <c r="T64" s="290">
        <f t="shared" si="7"/>
        <v>1641.078</v>
      </c>
      <c r="U64" s="213"/>
      <c r="V64" s="278"/>
      <c r="W64" s="261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O64" s="337"/>
      <c r="AP64" s="140"/>
      <c r="AQ64" s="140"/>
      <c r="AR64" s="337"/>
      <c r="AS64" s="140"/>
      <c r="AT64" s="140"/>
      <c r="AU64" s="337"/>
      <c r="AV64" s="140"/>
    </row>
    <row r="65" spans="1:50" s="19" customFormat="1" ht="15.75" thickBot="1">
      <c r="A65" s="267">
        <v>26.713999999999999</v>
      </c>
      <c r="B65" s="311"/>
      <c r="C65" s="312">
        <v>31</v>
      </c>
      <c r="D65" s="214"/>
      <c r="E65" s="273"/>
      <c r="F65" s="274"/>
      <c r="G65" s="214"/>
      <c r="H65" s="273"/>
      <c r="I65" s="274"/>
      <c r="J65" s="214">
        <v>2</v>
      </c>
      <c r="K65" s="273"/>
      <c r="L65" s="274"/>
      <c r="M65" s="214"/>
      <c r="N65" s="273"/>
      <c r="O65" s="274"/>
      <c r="P65" s="214"/>
      <c r="Q65" s="273"/>
      <c r="R65" s="274"/>
      <c r="S65" s="333">
        <f t="shared" si="0"/>
        <v>2</v>
      </c>
      <c r="T65" s="290">
        <f t="shared" si="7"/>
        <v>1656.268</v>
      </c>
      <c r="U65" s="213"/>
      <c r="V65" s="278"/>
      <c r="W65" s="261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L65" s="157"/>
      <c r="AO65" s="140"/>
      <c r="AP65" s="337"/>
      <c r="AQ65" s="337"/>
      <c r="AR65" s="140"/>
      <c r="AS65" s="140"/>
      <c r="AT65" s="140"/>
      <c r="AU65" s="140"/>
      <c r="AV65" s="337"/>
    </row>
    <row r="66" spans="1:50" s="19" customFormat="1" ht="15.75" thickBot="1">
      <c r="A66" s="267">
        <v>26.969000000000001</v>
      </c>
      <c r="B66" s="311"/>
      <c r="C66" s="312">
        <v>31</v>
      </c>
      <c r="D66" s="214"/>
      <c r="E66" s="273"/>
      <c r="F66" s="274"/>
      <c r="G66" s="214"/>
      <c r="H66" s="273"/>
      <c r="I66" s="274"/>
      <c r="J66" s="214">
        <v>2</v>
      </c>
      <c r="K66" s="273"/>
      <c r="L66" s="274"/>
      <c r="M66" s="214"/>
      <c r="N66" s="273"/>
      <c r="O66" s="274"/>
      <c r="P66" s="214"/>
      <c r="Q66" s="273"/>
      <c r="R66" s="274"/>
      <c r="S66" s="333">
        <f t="shared" si="0"/>
        <v>2</v>
      </c>
      <c r="T66" s="290">
        <f t="shared" si="7"/>
        <v>1672.078</v>
      </c>
      <c r="U66" s="213"/>
      <c r="V66" s="278"/>
      <c r="W66" s="261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L66" s="5"/>
      <c r="AO66" s="337"/>
      <c r="AP66" s="140"/>
      <c r="AQ66" s="140"/>
      <c r="AR66" s="337"/>
      <c r="AS66" s="140"/>
      <c r="AT66" s="140"/>
      <c r="AU66" s="337"/>
      <c r="AV66" s="140"/>
    </row>
    <row r="67" spans="1:50" s="19" customFormat="1" ht="15.75" thickBot="1">
      <c r="A67" s="267">
        <v>27.308</v>
      </c>
      <c r="B67" s="311"/>
      <c r="C67" s="312">
        <v>31</v>
      </c>
      <c r="D67" s="214"/>
      <c r="E67" s="273"/>
      <c r="F67" s="274"/>
      <c r="G67" s="214"/>
      <c r="H67" s="273"/>
      <c r="I67" s="274"/>
      <c r="J67" s="214">
        <v>2</v>
      </c>
      <c r="K67" s="273"/>
      <c r="L67" s="274"/>
      <c r="M67" s="214"/>
      <c r="N67" s="273"/>
      <c r="O67" s="274"/>
      <c r="P67" s="214"/>
      <c r="Q67" s="273"/>
      <c r="R67" s="274"/>
      <c r="S67" s="333">
        <f t="shared" si="0"/>
        <v>2</v>
      </c>
      <c r="T67" s="290">
        <f t="shared" si="7"/>
        <v>1693.096</v>
      </c>
      <c r="U67" s="213"/>
      <c r="V67" s="278"/>
      <c r="W67" s="261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O67" s="140"/>
      <c r="AP67" s="140"/>
      <c r="AQ67" s="140"/>
      <c r="AR67" s="140"/>
      <c r="AS67" s="140"/>
      <c r="AT67" s="140"/>
      <c r="AU67" s="140"/>
      <c r="AV67" s="337"/>
    </row>
    <row r="68" spans="1:50" s="19" customFormat="1" ht="15.75" thickBot="1">
      <c r="A68" s="267">
        <v>27.457999999999998</v>
      </c>
      <c r="B68" s="311"/>
      <c r="C68" s="312">
        <v>31</v>
      </c>
      <c r="D68" s="214"/>
      <c r="E68" s="273"/>
      <c r="F68" s="274"/>
      <c r="G68" s="214"/>
      <c r="H68" s="273"/>
      <c r="I68" s="274"/>
      <c r="J68" s="214">
        <v>2</v>
      </c>
      <c r="K68" s="273"/>
      <c r="L68" s="274"/>
      <c r="M68" s="214"/>
      <c r="N68" s="273"/>
      <c r="O68" s="274"/>
      <c r="P68" s="214"/>
      <c r="Q68" s="273"/>
      <c r="R68" s="274"/>
      <c r="S68" s="333">
        <f t="shared" si="0"/>
        <v>2</v>
      </c>
      <c r="T68" s="290">
        <f t="shared" si="7"/>
        <v>1702.396</v>
      </c>
      <c r="U68" s="213"/>
      <c r="V68" s="278"/>
      <c r="W68" s="261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O68" s="337"/>
      <c r="AP68" s="140"/>
      <c r="AQ68" s="140"/>
      <c r="AR68" s="337"/>
      <c r="AS68" s="140"/>
      <c r="AT68" s="140"/>
      <c r="AU68" s="337"/>
      <c r="AV68" s="140"/>
    </row>
    <row r="69" spans="1:50" s="19" customFormat="1" ht="15.75" thickBot="1">
      <c r="A69" s="267">
        <v>27.707999999999998</v>
      </c>
      <c r="B69" s="311"/>
      <c r="C69" s="312">
        <v>31</v>
      </c>
      <c r="D69" s="214"/>
      <c r="E69" s="273"/>
      <c r="F69" s="274"/>
      <c r="G69" s="214"/>
      <c r="H69" s="273"/>
      <c r="I69" s="274"/>
      <c r="J69" s="214"/>
      <c r="K69" s="273">
        <v>1</v>
      </c>
      <c r="L69" s="274"/>
      <c r="M69" s="214"/>
      <c r="N69" s="273"/>
      <c r="O69" s="274"/>
      <c r="P69" s="214"/>
      <c r="Q69" s="273"/>
      <c r="R69" s="274"/>
      <c r="S69" s="333">
        <f t="shared" ref="S69:S132" si="8">SUM(D69,E69,F69,G69,H69,I69:R69)</f>
        <v>1</v>
      </c>
      <c r="T69" s="290">
        <f t="shared" si="7"/>
        <v>858.94799999999998</v>
      </c>
      <c r="U69" s="213"/>
      <c r="V69" s="278"/>
      <c r="W69" s="261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O69" s="140"/>
      <c r="AP69" s="140"/>
      <c r="AQ69" s="140"/>
      <c r="AR69" s="140"/>
      <c r="AS69" s="140"/>
      <c r="AT69" s="140"/>
      <c r="AU69" s="140"/>
      <c r="AV69" s="140"/>
    </row>
    <row r="70" spans="1:50" s="5" customFormat="1" ht="15.75" thickBot="1">
      <c r="A70" s="262" t="s">
        <v>849</v>
      </c>
      <c r="B70" s="310"/>
      <c r="C70" s="312">
        <v>36</v>
      </c>
      <c r="D70" s="270"/>
      <c r="E70" s="269"/>
      <c r="F70" s="271"/>
      <c r="G70" s="270"/>
      <c r="H70" s="269"/>
      <c r="I70" s="271"/>
      <c r="J70" s="270"/>
      <c r="K70" s="269"/>
      <c r="L70" s="271"/>
      <c r="M70" s="270"/>
      <c r="N70" s="269"/>
      <c r="O70" s="271">
        <v>5</v>
      </c>
      <c r="P70" s="270"/>
      <c r="Q70" s="269"/>
      <c r="R70" s="271"/>
      <c r="S70" s="331">
        <f t="shared" si="8"/>
        <v>5</v>
      </c>
      <c r="T70" s="290"/>
      <c r="U70" s="261"/>
      <c r="V70" s="278"/>
      <c r="W70" s="261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19"/>
      <c r="AL70" s="19"/>
      <c r="AO70" s="140"/>
      <c r="AP70" s="140"/>
      <c r="AQ70" s="140"/>
      <c r="AR70" s="140"/>
      <c r="AS70" s="337"/>
      <c r="AT70" s="337"/>
      <c r="AU70" s="140"/>
      <c r="AV70" s="140"/>
    </row>
    <row r="71" spans="1:50" s="19" customFormat="1" ht="15.75" thickBot="1">
      <c r="A71" s="267">
        <v>25</v>
      </c>
      <c r="B71" s="311"/>
      <c r="C71" s="312">
        <v>36</v>
      </c>
      <c r="D71" s="214"/>
      <c r="E71" s="273"/>
      <c r="F71" s="274"/>
      <c r="G71" s="214"/>
      <c r="H71" s="273"/>
      <c r="I71" s="274"/>
      <c r="J71" s="214"/>
      <c r="K71" s="273"/>
      <c r="L71" s="274"/>
      <c r="M71" s="214"/>
      <c r="N71" s="273"/>
      <c r="O71" s="274">
        <v>5</v>
      </c>
      <c r="P71" s="214"/>
      <c r="Q71" s="273"/>
      <c r="R71" s="274"/>
      <c r="S71" s="333">
        <f t="shared" si="8"/>
        <v>5</v>
      </c>
      <c r="T71" s="290">
        <f t="shared" si="7"/>
        <v>4500</v>
      </c>
      <c r="U71" s="213"/>
      <c r="V71" s="278"/>
      <c r="W71" s="261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61"/>
      <c r="AO71" s="140"/>
      <c r="AP71" s="140"/>
      <c r="AQ71" s="140"/>
      <c r="AR71" s="140"/>
      <c r="AS71" s="140"/>
      <c r="AT71" s="140"/>
      <c r="AU71" s="140"/>
      <c r="AV71" s="140"/>
    </row>
    <row r="72" spans="1:50" s="5" customFormat="1" ht="15.75" thickBot="1">
      <c r="A72" s="262" t="s">
        <v>429</v>
      </c>
      <c r="B72" s="310"/>
      <c r="C72" s="312">
        <v>40</v>
      </c>
      <c r="D72" s="270"/>
      <c r="E72" s="269"/>
      <c r="F72" s="271"/>
      <c r="G72" s="270"/>
      <c r="H72" s="269"/>
      <c r="I72" s="271">
        <v>3</v>
      </c>
      <c r="J72" s="270"/>
      <c r="K72" s="269"/>
      <c r="L72" s="271">
        <v>3</v>
      </c>
      <c r="M72" s="270"/>
      <c r="N72" s="269"/>
      <c r="O72" s="271"/>
      <c r="P72" s="270"/>
      <c r="Q72" s="269"/>
      <c r="R72" s="271">
        <v>3</v>
      </c>
      <c r="S72" s="331">
        <f t="shared" si="8"/>
        <v>9</v>
      </c>
      <c r="T72" s="290"/>
      <c r="U72" s="261"/>
      <c r="V72" s="278"/>
      <c r="W72" s="261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9"/>
      <c r="AL72" s="19"/>
      <c r="AO72" s="140"/>
      <c r="AP72" s="140"/>
      <c r="AQ72" s="140"/>
      <c r="AR72" s="140"/>
      <c r="AS72" s="140"/>
      <c r="AT72" s="140"/>
      <c r="AU72" s="140"/>
      <c r="AV72" s="140"/>
    </row>
    <row r="73" spans="1:50" s="19" customFormat="1" ht="15.75" thickBot="1">
      <c r="A73" s="267">
        <v>25</v>
      </c>
      <c r="B73" s="311"/>
      <c r="C73" s="312">
        <v>40</v>
      </c>
      <c r="D73" s="214"/>
      <c r="E73" s="273"/>
      <c r="F73" s="274"/>
      <c r="G73" s="214"/>
      <c r="H73" s="273"/>
      <c r="I73" s="274">
        <v>3</v>
      </c>
      <c r="J73" s="214"/>
      <c r="K73" s="273"/>
      <c r="L73" s="274">
        <v>3</v>
      </c>
      <c r="M73" s="214"/>
      <c r="N73" s="273"/>
      <c r="O73" s="274"/>
      <c r="P73" s="214"/>
      <c r="Q73" s="273"/>
      <c r="R73" s="274">
        <v>3</v>
      </c>
      <c r="S73" s="333">
        <f t="shared" si="8"/>
        <v>9</v>
      </c>
      <c r="T73" s="290">
        <f t="shared" si="7"/>
        <v>9000</v>
      </c>
      <c r="U73" s="213"/>
      <c r="V73" s="278"/>
      <c r="W73" s="261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61"/>
      <c r="AO73" s="140"/>
      <c r="AP73" s="337"/>
      <c r="AQ73" s="337"/>
      <c r="AR73" s="140"/>
      <c r="AS73" s="140"/>
      <c r="AT73" s="140"/>
      <c r="AU73" s="140"/>
      <c r="AV73" s="140"/>
    </row>
    <row r="74" spans="1:50" s="5" customFormat="1" ht="15.75" thickBot="1">
      <c r="A74" s="262" t="s">
        <v>847</v>
      </c>
      <c r="B74" s="310"/>
      <c r="C74" s="312">
        <v>50</v>
      </c>
      <c r="D74" s="270"/>
      <c r="E74" s="269"/>
      <c r="F74" s="271"/>
      <c r="G74" s="270"/>
      <c r="H74" s="269"/>
      <c r="I74" s="271"/>
      <c r="J74" s="270"/>
      <c r="K74" s="269"/>
      <c r="L74" s="271"/>
      <c r="M74" s="270"/>
      <c r="N74" s="269"/>
      <c r="O74" s="271">
        <v>2</v>
      </c>
      <c r="P74" s="270"/>
      <c r="Q74" s="269"/>
      <c r="R74" s="271"/>
      <c r="S74" s="331">
        <f t="shared" si="8"/>
        <v>2</v>
      </c>
      <c r="T74" s="290"/>
      <c r="U74" s="261"/>
      <c r="V74" s="278"/>
      <c r="W74" s="261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19"/>
      <c r="AO74" s="140"/>
      <c r="AP74" s="140"/>
      <c r="AQ74" s="140"/>
      <c r="AR74" s="140"/>
      <c r="AS74" s="140"/>
      <c r="AT74" s="140"/>
      <c r="AU74" s="140"/>
      <c r="AV74" s="140"/>
    </row>
    <row r="75" spans="1:50" s="19" customFormat="1" ht="15.75" thickBot="1">
      <c r="A75" s="267">
        <v>25</v>
      </c>
      <c r="B75" s="311"/>
      <c r="C75" s="312">
        <v>50</v>
      </c>
      <c r="D75" s="214"/>
      <c r="E75" s="273"/>
      <c r="F75" s="274"/>
      <c r="G75" s="214"/>
      <c r="H75" s="273"/>
      <c r="I75" s="274"/>
      <c r="J75" s="214"/>
      <c r="K75" s="273"/>
      <c r="L75" s="274"/>
      <c r="M75" s="214"/>
      <c r="N75" s="273"/>
      <c r="O75" s="274">
        <v>2</v>
      </c>
      <c r="P75" s="214"/>
      <c r="Q75" s="273"/>
      <c r="R75" s="274"/>
      <c r="S75" s="333">
        <f t="shared" si="8"/>
        <v>2</v>
      </c>
      <c r="T75" s="290">
        <f t="shared" si="7"/>
        <v>2500</v>
      </c>
      <c r="U75" s="213"/>
      <c r="V75" s="278"/>
      <c r="W75" s="261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61"/>
      <c r="AO75" s="140"/>
      <c r="AP75" s="140"/>
      <c r="AQ75" s="140"/>
      <c r="AR75" s="140"/>
      <c r="AS75" s="337"/>
      <c r="AT75" s="337"/>
      <c r="AU75" s="140"/>
      <c r="AV75" s="337"/>
    </row>
    <row r="76" spans="1:50" s="5" customFormat="1" ht="15.75" thickBot="1">
      <c r="A76" s="262" t="s">
        <v>74</v>
      </c>
      <c r="B76" s="310"/>
      <c r="C76" s="312">
        <v>35</v>
      </c>
      <c r="D76" s="270"/>
      <c r="E76" s="269"/>
      <c r="F76" s="271">
        <v>4</v>
      </c>
      <c r="G76" s="270">
        <v>19</v>
      </c>
      <c r="H76" s="269">
        <v>2</v>
      </c>
      <c r="I76" s="271"/>
      <c r="J76" s="270">
        <v>64</v>
      </c>
      <c r="K76" s="269">
        <v>8</v>
      </c>
      <c r="L76" s="271"/>
      <c r="M76" s="270">
        <v>64</v>
      </c>
      <c r="N76" s="269">
        <v>6</v>
      </c>
      <c r="O76" s="271"/>
      <c r="P76" s="270">
        <v>85</v>
      </c>
      <c r="Q76" s="269">
        <v>13</v>
      </c>
      <c r="R76" s="271"/>
      <c r="S76" s="331">
        <f t="shared" si="8"/>
        <v>265</v>
      </c>
      <c r="T76" s="290"/>
      <c r="U76" s="261"/>
      <c r="V76" s="278"/>
      <c r="W76" s="261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19"/>
      <c r="AO76" s="337"/>
      <c r="AP76" s="140"/>
      <c r="AQ76" s="140"/>
      <c r="AR76" s="337"/>
      <c r="AS76" s="140"/>
      <c r="AT76" s="140"/>
      <c r="AU76" s="337"/>
      <c r="AV76" s="140"/>
    </row>
    <row r="77" spans="1:50" s="19" customFormat="1" ht="15.75" thickBot="1">
      <c r="A77" s="267">
        <v>25</v>
      </c>
      <c r="B77" s="311"/>
      <c r="C77" s="312">
        <v>35</v>
      </c>
      <c r="D77" s="214"/>
      <c r="E77" s="273"/>
      <c r="F77" s="274"/>
      <c r="G77" s="214">
        <v>15</v>
      </c>
      <c r="H77" s="273"/>
      <c r="I77" s="274"/>
      <c r="J77" s="214">
        <v>55</v>
      </c>
      <c r="K77" s="273">
        <v>6</v>
      </c>
      <c r="L77" s="274"/>
      <c r="M77" s="214">
        <v>55</v>
      </c>
      <c r="N77" s="273">
        <v>6</v>
      </c>
      <c r="O77" s="274"/>
      <c r="P77" s="214">
        <v>85</v>
      </c>
      <c r="Q77" s="273">
        <v>13</v>
      </c>
      <c r="R77" s="274"/>
      <c r="S77" s="333">
        <f t="shared" si="8"/>
        <v>235</v>
      </c>
      <c r="T77" s="290">
        <f t="shared" si="7"/>
        <v>205625</v>
      </c>
      <c r="U77" s="213"/>
      <c r="V77" s="278"/>
      <c r="W77" s="261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61"/>
      <c r="AO77" s="140"/>
      <c r="AP77" s="140"/>
      <c r="AQ77" s="140"/>
      <c r="AR77" s="140"/>
      <c r="AS77" s="140"/>
      <c r="AT77" s="140"/>
      <c r="AU77" s="140"/>
      <c r="AV77" s="140"/>
    </row>
    <row r="78" spans="1:50" s="19" customFormat="1" ht="15.75" thickBot="1">
      <c r="A78" s="267">
        <v>19.375</v>
      </c>
      <c r="B78" s="311"/>
      <c r="C78" s="312">
        <v>35</v>
      </c>
      <c r="D78" s="214"/>
      <c r="E78" s="273"/>
      <c r="F78" s="274"/>
      <c r="G78" s="214">
        <v>2</v>
      </c>
      <c r="H78" s="273"/>
      <c r="I78" s="274"/>
      <c r="J78" s="214"/>
      <c r="K78" s="273"/>
      <c r="L78" s="274"/>
      <c r="M78" s="214"/>
      <c r="N78" s="273"/>
      <c r="O78" s="274"/>
      <c r="P78" s="214"/>
      <c r="Q78" s="273"/>
      <c r="R78" s="274"/>
      <c r="S78" s="333">
        <f t="shared" si="8"/>
        <v>2</v>
      </c>
      <c r="T78" s="290">
        <f t="shared" si="7"/>
        <v>1356.25</v>
      </c>
      <c r="U78" s="213"/>
      <c r="V78" s="278"/>
      <c r="W78" s="261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L78" s="5"/>
      <c r="AO78" s="140"/>
      <c r="AP78" s="337"/>
      <c r="AQ78" s="337"/>
      <c r="AR78" s="140"/>
      <c r="AS78" s="140"/>
      <c r="AT78" s="140"/>
      <c r="AU78" s="140"/>
      <c r="AV78" s="140"/>
    </row>
    <row r="79" spans="1:50" s="19" customFormat="1" ht="15.75" thickBot="1">
      <c r="A79" s="267">
        <v>20</v>
      </c>
      <c r="B79" s="311"/>
      <c r="C79" s="312">
        <v>35</v>
      </c>
      <c r="D79" s="214"/>
      <c r="E79" s="273"/>
      <c r="F79" s="274"/>
      <c r="G79" s="214"/>
      <c r="H79" s="273"/>
      <c r="I79" s="274"/>
      <c r="J79" s="214"/>
      <c r="K79" s="273">
        <v>2</v>
      </c>
      <c r="L79" s="274"/>
      <c r="M79" s="214"/>
      <c r="N79" s="273"/>
      <c r="O79" s="274"/>
      <c r="P79" s="214"/>
      <c r="Q79" s="273"/>
      <c r="R79" s="274"/>
      <c r="S79" s="333">
        <f t="shared" si="8"/>
        <v>2</v>
      </c>
      <c r="T79" s="290">
        <f t="shared" si="7"/>
        <v>1400</v>
      </c>
      <c r="U79" s="213"/>
      <c r="V79" s="278"/>
      <c r="W79" s="261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O79" s="140"/>
      <c r="AP79" s="140"/>
      <c r="AQ79" s="140"/>
      <c r="AR79" s="140"/>
      <c r="AS79" s="140"/>
      <c r="AT79" s="140"/>
      <c r="AU79" s="140"/>
      <c r="AV79" s="140"/>
      <c r="AW79" s="213"/>
      <c r="AX79" s="213"/>
    </row>
    <row r="80" spans="1:50" s="19" customFormat="1" ht="15.75" thickBot="1">
      <c r="A80" s="267">
        <v>20.552</v>
      </c>
      <c r="B80" s="311"/>
      <c r="C80" s="312">
        <v>35</v>
      </c>
      <c r="D80" s="214"/>
      <c r="E80" s="273"/>
      <c r="F80" s="274"/>
      <c r="G80" s="214">
        <v>2</v>
      </c>
      <c r="H80" s="273"/>
      <c r="I80" s="274"/>
      <c r="J80" s="214"/>
      <c r="K80" s="273"/>
      <c r="L80" s="274"/>
      <c r="M80" s="214"/>
      <c r="N80" s="273"/>
      <c r="O80" s="274"/>
      <c r="P80" s="214"/>
      <c r="Q80" s="273"/>
      <c r="R80" s="274"/>
      <c r="S80" s="333">
        <f t="shared" si="8"/>
        <v>2</v>
      </c>
      <c r="T80" s="290">
        <f t="shared" si="7"/>
        <v>1438.6399999999999</v>
      </c>
      <c r="U80" s="213"/>
      <c r="V80" s="278"/>
      <c r="W80" s="261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L80" s="5"/>
      <c r="AO80" s="140"/>
      <c r="AP80" s="140"/>
      <c r="AQ80" s="140"/>
      <c r="AR80" s="140"/>
      <c r="AS80" s="337"/>
      <c r="AT80" s="337"/>
      <c r="AU80" s="140"/>
      <c r="AV80" s="337"/>
      <c r="AW80" s="213"/>
      <c r="AX80" s="213"/>
    </row>
    <row r="81" spans="1:50" s="19" customFormat="1" ht="15.75" thickBot="1">
      <c r="A81" s="267">
        <v>21.75</v>
      </c>
      <c r="B81" s="311"/>
      <c r="C81" s="312">
        <v>35</v>
      </c>
      <c r="D81" s="214"/>
      <c r="E81" s="273"/>
      <c r="F81" s="274"/>
      <c r="G81" s="214"/>
      <c r="H81" s="273">
        <v>2</v>
      </c>
      <c r="I81" s="274"/>
      <c r="J81" s="214"/>
      <c r="K81" s="273"/>
      <c r="L81" s="274"/>
      <c r="M81" s="214"/>
      <c r="N81" s="273"/>
      <c r="O81" s="274"/>
      <c r="P81" s="214"/>
      <c r="Q81" s="273"/>
      <c r="R81" s="274"/>
      <c r="S81" s="333">
        <f t="shared" si="8"/>
        <v>2</v>
      </c>
      <c r="T81" s="290">
        <f t="shared" si="7"/>
        <v>1522.5</v>
      </c>
      <c r="U81" s="213"/>
      <c r="V81" s="278"/>
      <c r="W81" s="261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O81" s="337"/>
      <c r="AP81" s="140"/>
      <c r="AQ81" s="140"/>
      <c r="AR81" s="337"/>
      <c r="AS81" s="140"/>
      <c r="AT81" s="140"/>
      <c r="AU81" s="337"/>
      <c r="AV81" s="140"/>
      <c r="AW81" s="213"/>
      <c r="AX81" s="213"/>
    </row>
    <row r="82" spans="1:50" s="19" customFormat="1" ht="15.75" thickBot="1">
      <c r="A82" s="267">
        <v>23.073</v>
      </c>
      <c r="B82" s="311"/>
      <c r="C82" s="312">
        <v>35</v>
      </c>
      <c r="D82" s="214"/>
      <c r="E82" s="273"/>
      <c r="F82" s="274"/>
      <c r="G82" s="214"/>
      <c r="H82" s="273"/>
      <c r="I82" s="274"/>
      <c r="J82" s="214">
        <v>9</v>
      </c>
      <c r="K82" s="273"/>
      <c r="L82" s="274"/>
      <c r="M82" s="214">
        <v>9</v>
      </c>
      <c r="N82" s="273"/>
      <c r="O82" s="274"/>
      <c r="P82" s="214"/>
      <c r="Q82" s="273"/>
      <c r="R82" s="274"/>
      <c r="S82" s="333">
        <f t="shared" si="8"/>
        <v>18</v>
      </c>
      <c r="T82" s="290">
        <f t="shared" si="7"/>
        <v>14535.990000000002</v>
      </c>
      <c r="U82" s="213"/>
      <c r="V82" s="278"/>
      <c r="W82" s="261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O82" s="140"/>
      <c r="AP82" s="140"/>
      <c r="AQ82" s="140"/>
      <c r="AR82" s="140"/>
      <c r="AS82" s="140"/>
      <c r="AT82" s="140"/>
      <c r="AU82" s="140"/>
      <c r="AV82" s="140"/>
      <c r="AW82" s="213"/>
      <c r="AX82" s="213"/>
    </row>
    <row r="83" spans="1:50" s="19" customFormat="1" ht="15.75" thickBot="1">
      <c r="A83" s="267">
        <v>25</v>
      </c>
      <c r="B83" s="311"/>
      <c r="C83" s="312">
        <v>35</v>
      </c>
      <c r="D83" s="214"/>
      <c r="E83" s="273"/>
      <c r="F83" s="274">
        <v>4</v>
      </c>
      <c r="G83" s="214"/>
      <c r="H83" s="273"/>
      <c r="I83" s="274"/>
      <c r="J83" s="214"/>
      <c r="K83" s="273"/>
      <c r="L83" s="274"/>
      <c r="M83" s="214"/>
      <c r="N83" s="273"/>
      <c r="O83" s="274"/>
      <c r="P83" s="214"/>
      <c r="Q83" s="273"/>
      <c r="R83" s="274"/>
      <c r="S83" s="333">
        <f t="shared" si="8"/>
        <v>4</v>
      </c>
      <c r="T83" s="290">
        <f t="shared" si="7"/>
        <v>3500</v>
      </c>
      <c r="U83" s="213"/>
      <c r="V83" s="278"/>
      <c r="W83" s="261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O83" s="140"/>
      <c r="AP83" s="337"/>
      <c r="AQ83" s="337"/>
      <c r="AR83" s="140"/>
      <c r="AS83" s="140"/>
      <c r="AT83" s="140"/>
      <c r="AU83" s="140"/>
      <c r="AV83" s="140"/>
      <c r="AW83" s="213"/>
      <c r="AX83" s="213"/>
    </row>
    <row r="84" spans="1:50" s="5" customFormat="1" ht="15.75" thickBot="1">
      <c r="A84" s="262" t="s">
        <v>268</v>
      </c>
      <c r="B84" s="310"/>
      <c r="C84" s="312">
        <v>40</v>
      </c>
      <c r="D84" s="270">
        <v>20</v>
      </c>
      <c r="E84" s="269"/>
      <c r="F84" s="271"/>
      <c r="G84" s="270">
        <v>2</v>
      </c>
      <c r="H84" s="269"/>
      <c r="I84" s="271">
        <v>13</v>
      </c>
      <c r="J84" s="270"/>
      <c r="K84" s="269">
        <v>4</v>
      </c>
      <c r="L84" s="271">
        <v>9</v>
      </c>
      <c r="M84" s="270">
        <v>9</v>
      </c>
      <c r="N84" s="269">
        <v>4</v>
      </c>
      <c r="O84" s="271"/>
      <c r="P84" s="270"/>
      <c r="Q84" s="269">
        <v>4</v>
      </c>
      <c r="R84" s="271">
        <v>6</v>
      </c>
      <c r="S84" s="331">
        <f t="shared" si="8"/>
        <v>71</v>
      </c>
      <c r="T84" s="290"/>
      <c r="V84" s="157"/>
      <c r="W84" s="261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19"/>
      <c r="AL84" s="19"/>
      <c r="AO84" s="140"/>
      <c r="AP84" s="140"/>
      <c r="AQ84" s="140"/>
      <c r="AR84" s="140"/>
      <c r="AS84" s="140"/>
      <c r="AT84" s="140"/>
      <c r="AU84" s="140"/>
      <c r="AV84" s="140"/>
      <c r="AW84" s="213"/>
      <c r="AX84" s="213"/>
    </row>
    <row r="85" spans="1:50" s="19" customFormat="1" ht="15.75" thickBot="1">
      <c r="A85" s="267">
        <v>30</v>
      </c>
      <c r="B85" s="311"/>
      <c r="C85" s="312">
        <v>40</v>
      </c>
      <c r="D85" s="214"/>
      <c r="E85" s="273"/>
      <c r="F85" s="274"/>
      <c r="G85" s="214"/>
      <c r="H85" s="273"/>
      <c r="I85" s="274">
        <v>13</v>
      </c>
      <c r="J85" s="214"/>
      <c r="K85" s="273"/>
      <c r="L85" s="274">
        <v>9</v>
      </c>
      <c r="M85" s="214"/>
      <c r="N85" s="273"/>
      <c r="O85" s="274"/>
      <c r="P85" s="214"/>
      <c r="Q85" s="273"/>
      <c r="R85" s="274">
        <v>6</v>
      </c>
      <c r="S85" s="333">
        <f t="shared" si="8"/>
        <v>28</v>
      </c>
      <c r="T85" s="290">
        <f t="shared" si="7"/>
        <v>33600</v>
      </c>
      <c r="V85" s="157"/>
      <c r="W85" s="261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61"/>
      <c r="AO85" s="140"/>
      <c r="AP85" s="140"/>
      <c r="AQ85" s="140"/>
      <c r="AR85" s="140"/>
      <c r="AS85" s="140"/>
      <c r="AT85" s="140"/>
      <c r="AU85" s="140"/>
      <c r="AV85" s="337"/>
      <c r="AW85" s="213"/>
      <c r="AX85" s="213"/>
    </row>
    <row r="86" spans="1:50" s="19" customFormat="1" ht="15.75" thickBot="1">
      <c r="A86" s="267">
        <v>26.495000000000001</v>
      </c>
      <c r="B86" s="311"/>
      <c r="C86" s="312">
        <v>40</v>
      </c>
      <c r="D86" s="214"/>
      <c r="E86" s="273"/>
      <c r="F86" s="274"/>
      <c r="G86" s="214"/>
      <c r="H86" s="273"/>
      <c r="I86" s="274"/>
      <c r="J86" s="214"/>
      <c r="K86" s="273"/>
      <c r="L86" s="274"/>
      <c r="M86" s="214">
        <v>9</v>
      </c>
      <c r="N86" s="273"/>
      <c r="O86" s="274"/>
      <c r="P86" s="214"/>
      <c r="Q86" s="273"/>
      <c r="R86" s="274"/>
      <c r="S86" s="333">
        <f t="shared" si="8"/>
        <v>9</v>
      </c>
      <c r="T86" s="290">
        <f t="shared" si="7"/>
        <v>9538.1999999999989</v>
      </c>
      <c r="V86" s="157"/>
      <c r="W86" s="261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O86" s="337"/>
      <c r="AP86" s="140"/>
      <c r="AQ86" s="140"/>
      <c r="AR86" s="337"/>
      <c r="AS86" s="338"/>
      <c r="AT86" s="338"/>
      <c r="AU86" s="337"/>
      <c r="AV86" s="140"/>
      <c r="AW86" s="213"/>
      <c r="AX86" s="213"/>
    </row>
    <row r="87" spans="1:50" s="19" customFormat="1" ht="15.75" thickBot="1">
      <c r="A87" s="267">
        <v>25</v>
      </c>
      <c r="B87" s="311"/>
      <c r="C87" s="312">
        <v>40</v>
      </c>
      <c r="D87" s="214">
        <v>20</v>
      </c>
      <c r="E87" s="273"/>
      <c r="F87" s="274"/>
      <c r="G87" s="214"/>
      <c r="H87" s="273"/>
      <c r="I87" s="274"/>
      <c r="J87" s="214"/>
      <c r="K87" s="273">
        <v>4</v>
      </c>
      <c r="L87" s="274"/>
      <c r="M87" s="214"/>
      <c r="N87" s="273">
        <v>4</v>
      </c>
      <c r="O87" s="274"/>
      <c r="P87" s="214"/>
      <c r="Q87" s="273">
        <v>4</v>
      </c>
      <c r="R87" s="274"/>
      <c r="S87" s="333">
        <f t="shared" si="8"/>
        <v>32</v>
      </c>
      <c r="T87" s="290">
        <f t="shared" si="7"/>
        <v>32000</v>
      </c>
      <c r="V87" s="157"/>
      <c r="W87" s="261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O87" s="140"/>
      <c r="AP87" s="140"/>
      <c r="AQ87" s="140"/>
      <c r="AR87" s="140"/>
      <c r="AS87" s="131"/>
      <c r="AT87" s="131"/>
      <c r="AU87" s="140"/>
      <c r="AV87" s="140"/>
      <c r="AW87" s="213"/>
      <c r="AX87" s="213"/>
    </row>
    <row r="88" spans="1:50" s="157" customFormat="1" ht="15.75" thickBot="1">
      <c r="A88" s="267">
        <v>23.228999999999999</v>
      </c>
      <c r="B88" s="311"/>
      <c r="C88" s="312">
        <v>40</v>
      </c>
      <c r="D88" s="214"/>
      <c r="E88" s="276"/>
      <c r="F88" s="277"/>
      <c r="G88" s="214">
        <v>2</v>
      </c>
      <c r="H88" s="276"/>
      <c r="I88" s="277"/>
      <c r="J88" s="275"/>
      <c r="K88" s="276"/>
      <c r="L88" s="277"/>
      <c r="M88" s="275"/>
      <c r="N88" s="276"/>
      <c r="O88" s="277"/>
      <c r="P88" s="275"/>
      <c r="Q88" s="276"/>
      <c r="R88" s="277"/>
      <c r="S88" s="333">
        <f t="shared" si="8"/>
        <v>2</v>
      </c>
      <c r="T88" s="290">
        <f t="shared" si="7"/>
        <v>1858.32</v>
      </c>
      <c r="W88" s="261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19"/>
      <c r="AL88" s="5"/>
      <c r="AO88" s="140"/>
      <c r="AP88" s="140"/>
      <c r="AQ88" s="140"/>
      <c r="AR88" s="140"/>
      <c r="AS88" s="140"/>
      <c r="AT88" s="140"/>
      <c r="AU88" s="140"/>
      <c r="AV88" s="140"/>
      <c r="AW88" s="213"/>
      <c r="AX88" s="213"/>
    </row>
    <row r="89" spans="1:50" s="5" customFormat="1" ht="15.75" thickBot="1">
      <c r="A89" s="262" t="s">
        <v>410</v>
      </c>
      <c r="B89" s="310"/>
      <c r="C89" s="312">
        <v>55</v>
      </c>
      <c r="D89" s="270"/>
      <c r="E89" s="269"/>
      <c r="F89" s="271"/>
      <c r="G89" s="270">
        <v>2</v>
      </c>
      <c r="H89" s="269">
        <v>2</v>
      </c>
      <c r="I89" s="271">
        <v>2</v>
      </c>
      <c r="J89" s="270"/>
      <c r="K89" s="269"/>
      <c r="L89" s="271"/>
      <c r="M89" s="270">
        <v>9</v>
      </c>
      <c r="N89" s="269"/>
      <c r="O89" s="271"/>
      <c r="P89" s="270"/>
      <c r="Q89" s="269"/>
      <c r="R89" s="271"/>
      <c r="S89" s="331">
        <f t="shared" si="8"/>
        <v>15</v>
      </c>
      <c r="T89" s="290"/>
      <c r="V89" s="157"/>
      <c r="W89" s="261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78"/>
      <c r="AJ89" s="19"/>
      <c r="AL89" s="19"/>
      <c r="AO89" s="140"/>
      <c r="AP89" s="338"/>
      <c r="AQ89" s="338"/>
      <c r="AR89" s="140"/>
      <c r="AS89" s="140"/>
      <c r="AT89" s="140"/>
      <c r="AU89" s="140"/>
      <c r="AV89" s="140"/>
      <c r="AW89" s="213"/>
      <c r="AX89" s="213"/>
    </row>
    <row r="90" spans="1:50" s="19" customFormat="1" ht="15.75" thickBot="1">
      <c r="A90" s="267">
        <v>29.911999999999999</v>
      </c>
      <c r="B90" s="311"/>
      <c r="C90" s="312">
        <v>55</v>
      </c>
      <c r="D90" s="214"/>
      <c r="E90" s="273"/>
      <c r="F90" s="274"/>
      <c r="G90" s="214"/>
      <c r="H90" s="273"/>
      <c r="I90" s="274"/>
      <c r="J90" s="214"/>
      <c r="K90" s="273"/>
      <c r="L90" s="274"/>
      <c r="M90" s="214">
        <v>9</v>
      </c>
      <c r="N90" s="273"/>
      <c r="O90" s="274"/>
      <c r="P90" s="214"/>
      <c r="Q90" s="273"/>
      <c r="R90" s="274"/>
      <c r="S90" s="333">
        <f t="shared" si="8"/>
        <v>9</v>
      </c>
      <c r="T90" s="290">
        <f t="shared" ref="T90:T139" si="9">A90*C90*(D90+E90+F90+G90+H90+I90+J90+K90+L90+M90+N90+O90+P90+Q90+R90)</f>
        <v>14806.439999999999</v>
      </c>
      <c r="V90" s="157"/>
      <c r="W90" s="261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61"/>
      <c r="AO90" s="140"/>
      <c r="AP90" s="131"/>
      <c r="AQ90" s="131"/>
      <c r="AR90" s="140"/>
      <c r="AS90" s="140"/>
      <c r="AT90" s="140"/>
      <c r="AU90" s="140"/>
      <c r="AV90" s="140"/>
      <c r="AW90" s="213"/>
      <c r="AX90" s="213"/>
    </row>
    <row r="91" spans="1:50" s="19" customFormat="1" ht="15.75" thickBot="1">
      <c r="A91" s="267">
        <v>26.469000000000001</v>
      </c>
      <c r="B91" s="311"/>
      <c r="C91" s="312">
        <v>55</v>
      </c>
      <c r="D91" s="214"/>
      <c r="E91" s="273"/>
      <c r="F91" s="274"/>
      <c r="G91" s="214">
        <v>2</v>
      </c>
      <c r="H91" s="273"/>
      <c r="I91" s="274"/>
      <c r="J91" s="214"/>
      <c r="K91" s="273"/>
      <c r="L91" s="274"/>
      <c r="M91" s="214"/>
      <c r="N91" s="273"/>
      <c r="O91" s="274"/>
      <c r="P91" s="214"/>
      <c r="Q91" s="273"/>
      <c r="R91" s="274"/>
      <c r="S91" s="333">
        <f t="shared" si="8"/>
        <v>2</v>
      </c>
      <c r="T91" s="290">
        <f t="shared" si="9"/>
        <v>2911.59</v>
      </c>
      <c r="V91" s="157"/>
      <c r="W91" s="261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O91" s="140"/>
      <c r="AP91" s="140"/>
      <c r="AQ91" s="140"/>
      <c r="AR91" s="140"/>
      <c r="AS91" s="140"/>
      <c r="AT91" s="140"/>
      <c r="AU91" s="140"/>
      <c r="AV91" s="338"/>
      <c r="AW91" s="261"/>
      <c r="AX91" s="278"/>
    </row>
    <row r="92" spans="1:50" s="19" customFormat="1" ht="15.75" thickBot="1">
      <c r="A92" s="267">
        <v>26.25</v>
      </c>
      <c r="B92" s="311"/>
      <c r="C92" s="312">
        <v>55</v>
      </c>
      <c r="D92" s="214"/>
      <c r="E92" s="273"/>
      <c r="F92" s="274"/>
      <c r="G92" s="214"/>
      <c r="H92" s="273">
        <v>2</v>
      </c>
      <c r="I92" s="274"/>
      <c r="J92" s="214"/>
      <c r="K92" s="273"/>
      <c r="L92" s="274"/>
      <c r="M92" s="214"/>
      <c r="N92" s="273"/>
      <c r="O92" s="274"/>
      <c r="P92" s="214"/>
      <c r="Q92" s="273"/>
      <c r="R92" s="274"/>
      <c r="S92" s="333">
        <f t="shared" si="8"/>
        <v>2</v>
      </c>
      <c r="T92" s="290">
        <f t="shared" si="9"/>
        <v>2887.5</v>
      </c>
      <c r="V92" s="157"/>
      <c r="W92" s="261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L92" s="157"/>
      <c r="AO92" s="338"/>
      <c r="AP92" s="140"/>
      <c r="AQ92" s="140"/>
      <c r="AR92" s="338"/>
      <c r="AS92" s="140"/>
      <c r="AT92" s="140"/>
      <c r="AU92" s="338"/>
      <c r="AV92" s="131"/>
      <c r="AW92" s="213"/>
      <c r="AX92" s="261"/>
    </row>
    <row r="93" spans="1:50" s="19" customFormat="1" ht="15.75" thickBot="1">
      <c r="A93" s="267">
        <v>20.582999999999998</v>
      </c>
      <c r="B93" s="311"/>
      <c r="C93" s="312">
        <v>55</v>
      </c>
      <c r="D93" s="214"/>
      <c r="E93" s="273"/>
      <c r="F93" s="274"/>
      <c r="G93" s="214"/>
      <c r="H93" s="273"/>
      <c r="I93" s="274">
        <v>2</v>
      </c>
      <c r="J93" s="214"/>
      <c r="K93" s="273"/>
      <c r="L93" s="274"/>
      <c r="M93" s="214"/>
      <c r="N93" s="273"/>
      <c r="O93" s="274"/>
      <c r="P93" s="214"/>
      <c r="Q93" s="273"/>
      <c r="R93" s="274"/>
      <c r="S93" s="333">
        <f t="shared" si="8"/>
        <v>2</v>
      </c>
      <c r="T93" s="290">
        <f t="shared" si="9"/>
        <v>2264.1299999999997</v>
      </c>
      <c r="V93" s="157"/>
      <c r="W93" s="261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L93" s="5"/>
      <c r="AO93" s="131"/>
      <c r="AP93" s="140"/>
      <c r="AQ93" s="140"/>
      <c r="AR93" s="131"/>
      <c r="AS93" s="140"/>
      <c r="AT93" s="140"/>
      <c r="AU93" s="131"/>
      <c r="AV93" s="140"/>
      <c r="AW93" s="213"/>
      <c r="AX93" s="213"/>
    </row>
    <row r="94" spans="1:50" s="5" customFormat="1" ht="15.75" thickBot="1">
      <c r="A94" s="262" t="s">
        <v>398</v>
      </c>
      <c r="B94" s="310"/>
      <c r="C94" s="312">
        <v>44</v>
      </c>
      <c r="D94" s="270"/>
      <c r="E94" s="269"/>
      <c r="F94" s="271"/>
      <c r="G94" s="270">
        <v>7</v>
      </c>
      <c r="H94" s="269"/>
      <c r="I94" s="271"/>
      <c r="J94" s="270">
        <v>10</v>
      </c>
      <c r="K94" s="269"/>
      <c r="L94" s="271"/>
      <c r="M94" s="270">
        <v>1</v>
      </c>
      <c r="N94" s="269" t="s">
        <v>402</v>
      </c>
      <c r="O94" s="271"/>
      <c r="P94" s="270">
        <v>1</v>
      </c>
      <c r="Q94" s="269"/>
      <c r="R94" s="271"/>
      <c r="S94" s="331">
        <f t="shared" si="8"/>
        <v>19</v>
      </c>
      <c r="T94" s="290"/>
      <c r="V94" s="157"/>
      <c r="W94" s="261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19"/>
      <c r="AL94" s="19"/>
      <c r="AO94" s="140"/>
      <c r="AP94" s="140"/>
      <c r="AQ94" s="140"/>
      <c r="AR94" s="140"/>
      <c r="AS94" s="337"/>
      <c r="AT94" s="337"/>
      <c r="AU94" s="140"/>
      <c r="AV94" s="140"/>
      <c r="AW94" s="213"/>
      <c r="AX94" s="213"/>
    </row>
    <row r="95" spans="1:50" s="19" customFormat="1" ht="15.75" thickBot="1">
      <c r="A95" s="267">
        <v>23.978999999999999</v>
      </c>
      <c r="B95" s="311"/>
      <c r="C95" s="312">
        <v>44</v>
      </c>
      <c r="D95" s="214"/>
      <c r="E95" s="273"/>
      <c r="F95" s="274"/>
      <c r="G95" s="214">
        <v>2</v>
      </c>
      <c r="H95" s="273"/>
      <c r="I95" s="274"/>
      <c r="J95" s="214"/>
      <c r="K95" s="273"/>
      <c r="L95" s="274"/>
      <c r="M95" s="214"/>
      <c r="N95" s="273"/>
      <c r="O95" s="274"/>
      <c r="P95" s="214"/>
      <c r="Q95" s="273"/>
      <c r="R95" s="274"/>
      <c r="S95" s="333">
        <f t="shared" si="8"/>
        <v>2</v>
      </c>
      <c r="T95" s="290">
        <f t="shared" si="9"/>
        <v>2110.152</v>
      </c>
      <c r="V95" s="157"/>
      <c r="W95" s="261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61"/>
      <c r="AO95" s="140"/>
      <c r="AP95" s="140"/>
      <c r="AQ95" s="140"/>
      <c r="AR95" s="140"/>
      <c r="AS95" s="140"/>
      <c r="AT95" s="140"/>
      <c r="AU95" s="140"/>
      <c r="AV95" s="140"/>
      <c r="AW95" s="278"/>
      <c r="AX95" s="213"/>
    </row>
    <row r="96" spans="1:50" s="19" customFormat="1" ht="15.75" thickBot="1">
      <c r="A96" s="267">
        <v>24.728999999999999</v>
      </c>
      <c r="B96" s="311"/>
      <c r="C96" s="312">
        <v>44</v>
      </c>
      <c r="D96" s="214"/>
      <c r="E96" s="273"/>
      <c r="F96" s="274"/>
      <c r="G96" s="214">
        <v>2</v>
      </c>
      <c r="H96" s="273"/>
      <c r="I96" s="274"/>
      <c r="J96" s="214"/>
      <c r="K96" s="273"/>
      <c r="L96" s="274"/>
      <c r="M96" s="214"/>
      <c r="N96" s="273"/>
      <c r="O96" s="274"/>
      <c r="P96" s="214"/>
      <c r="Q96" s="273"/>
      <c r="R96" s="274"/>
      <c r="S96" s="333">
        <f t="shared" si="8"/>
        <v>2</v>
      </c>
      <c r="T96" s="290">
        <f t="shared" si="9"/>
        <v>2176.152</v>
      </c>
      <c r="V96" s="157"/>
      <c r="W96" s="261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O96" s="140"/>
      <c r="AP96" s="140"/>
      <c r="AQ96" s="140"/>
      <c r="AR96" s="140"/>
      <c r="AS96" s="140"/>
      <c r="AT96" s="140"/>
      <c r="AU96" s="140"/>
      <c r="AV96" s="140"/>
      <c r="AW96" s="261"/>
      <c r="AX96" s="213"/>
    </row>
    <row r="97" spans="1:50" s="19" customFormat="1" ht="15.75" thickBot="1">
      <c r="A97" s="267">
        <v>25.474</v>
      </c>
      <c r="B97" s="311"/>
      <c r="C97" s="312">
        <v>44</v>
      </c>
      <c r="D97" s="214"/>
      <c r="E97" s="273"/>
      <c r="F97" s="274"/>
      <c r="G97" s="214">
        <v>2</v>
      </c>
      <c r="H97" s="273"/>
      <c r="I97" s="274"/>
      <c r="J97" s="214"/>
      <c r="K97" s="273"/>
      <c r="L97" s="274"/>
      <c r="M97" s="214"/>
      <c r="N97" s="273"/>
      <c r="O97" s="274"/>
      <c r="P97" s="214"/>
      <c r="Q97" s="273"/>
      <c r="R97" s="274"/>
      <c r="S97" s="333">
        <f t="shared" si="8"/>
        <v>2</v>
      </c>
      <c r="T97" s="290">
        <f t="shared" si="9"/>
        <v>2241.712</v>
      </c>
      <c r="V97" s="157"/>
      <c r="W97" s="261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O97" s="140"/>
      <c r="AP97" s="337"/>
      <c r="AQ97" s="337"/>
      <c r="AR97" s="140"/>
      <c r="AS97" s="140"/>
      <c r="AT97" s="140"/>
      <c r="AU97" s="140"/>
      <c r="AV97" s="140"/>
      <c r="AW97" s="213"/>
      <c r="AX97" s="261"/>
    </row>
    <row r="98" spans="1:50" s="19" customFormat="1" ht="15.75" thickBot="1">
      <c r="A98" s="267">
        <v>26.495000000000001</v>
      </c>
      <c r="B98" s="311"/>
      <c r="C98" s="312">
        <v>44</v>
      </c>
      <c r="D98" s="214"/>
      <c r="E98" s="273"/>
      <c r="F98" s="274"/>
      <c r="G98" s="214"/>
      <c r="H98" s="273"/>
      <c r="I98" s="274"/>
      <c r="J98" s="214">
        <v>9</v>
      </c>
      <c r="K98" s="273"/>
      <c r="L98" s="274"/>
      <c r="M98" s="214"/>
      <c r="N98" s="273"/>
      <c r="O98" s="274"/>
      <c r="P98" s="214"/>
      <c r="Q98" s="273"/>
      <c r="R98" s="274"/>
      <c r="S98" s="333">
        <f t="shared" si="8"/>
        <v>9</v>
      </c>
      <c r="T98" s="290">
        <f t="shared" si="9"/>
        <v>10492.02</v>
      </c>
      <c r="V98" s="157"/>
      <c r="W98" s="261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L98" s="5"/>
      <c r="AO98" s="140"/>
      <c r="AP98" s="140"/>
      <c r="AQ98" s="140"/>
      <c r="AR98" s="140"/>
      <c r="AS98" s="337"/>
      <c r="AT98" s="337"/>
      <c r="AU98" s="140"/>
      <c r="AV98" s="140"/>
      <c r="AW98" s="213"/>
      <c r="AX98" s="213"/>
    </row>
    <row r="99" spans="1:50" s="19" customFormat="1" ht="15.75" thickBot="1">
      <c r="A99" s="267">
        <v>30</v>
      </c>
      <c r="B99" s="311"/>
      <c r="C99" s="312">
        <v>44</v>
      </c>
      <c r="D99" s="214"/>
      <c r="E99" s="273"/>
      <c r="F99" s="274"/>
      <c r="G99" s="214">
        <v>1</v>
      </c>
      <c r="H99" s="273"/>
      <c r="I99" s="274"/>
      <c r="J99" s="214">
        <v>1</v>
      </c>
      <c r="K99" s="273"/>
      <c r="L99" s="274"/>
      <c r="M99" s="214">
        <v>1</v>
      </c>
      <c r="N99" s="273"/>
      <c r="O99" s="274"/>
      <c r="P99" s="214">
        <v>1</v>
      </c>
      <c r="Q99" s="273"/>
      <c r="R99" s="274"/>
      <c r="S99" s="333">
        <f t="shared" si="8"/>
        <v>4</v>
      </c>
      <c r="T99" s="290">
        <f t="shared" si="9"/>
        <v>5280</v>
      </c>
      <c r="V99" s="157"/>
      <c r="W99" s="261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O99" s="140"/>
      <c r="AP99" s="140"/>
      <c r="AQ99" s="140"/>
      <c r="AR99" s="140"/>
      <c r="AS99" s="140"/>
      <c r="AT99" s="140"/>
      <c r="AU99" s="140"/>
      <c r="AV99" s="337"/>
      <c r="AW99" s="213"/>
      <c r="AX99" s="213"/>
    </row>
    <row r="100" spans="1:50" s="5" customFormat="1" ht="15.75" thickBot="1">
      <c r="A100" s="262" t="s">
        <v>406</v>
      </c>
      <c r="B100" s="262" t="s">
        <v>407</v>
      </c>
      <c r="C100" s="312">
        <v>50</v>
      </c>
      <c r="D100" s="270"/>
      <c r="E100" s="269"/>
      <c r="F100" s="271"/>
      <c r="G100" s="270">
        <v>6</v>
      </c>
      <c r="H100" s="269"/>
      <c r="I100" s="271"/>
      <c r="J100" s="270">
        <v>9</v>
      </c>
      <c r="K100" s="269"/>
      <c r="L100" s="271"/>
      <c r="M100" s="268"/>
      <c r="N100" s="269">
        <v>9</v>
      </c>
      <c r="O100" s="271"/>
      <c r="P100" s="268"/>
      <c r="Q100" s="269"/>
      <c r="R100" s="271"/>
      <c r="S100" s="331">
        <f t="shared" si="8"/>
        <v>24</v>
      </c>
      <c r="T100" s="290"/>
      <c r="V100" s="157"/>
      <c r="W100" s="261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19"/>
      <c r="AL100" s="19"/>
      <c r="AO100" s="337"/>
      <c r="AP100" s="140"/>
      <c r="AQ100" s="140"/>
      <c r="AR100" s="337"/>
      <c r="AS100" s="140"/>
      <c r="AT100" s="140"/>
      <c r="AU100" s="337"/>
      <c r="AV100" s="140"/>
      <c r="AW100" s="213"/>
      <c r="AX100" s="213"/>
    </row>
    <row r="101" spans="1:50" s="19" customFormat="1" ht="15.75" thickBot="1">
      <c r="A101" s="267">
        <v>29.911999999999999</v>
      </c>
      <c r="B101" s="311"/>
      <c r="C101" s="312">
        <v>50</v>
      </c>
      <c r="D101" s="265"/>
      <c r="E101" s="264"/>
      <c r="F101" s="266"/>
      <c r="G101" s="265"/>
      <c r="H101" s="264"/>
      <c r="I101" s="266"/>
      <c r="J101" s="265">
        <v>9</v>
      </c>
      <c r="K101" s="264"/>
      <c r="L101" s="266"/>
      <c r="M101" s="263"/>
      <c r="N101" s="264"/>
      <c r="O101" s="266"/>
      <c r="P101" s="263"/>
      <c r="Q101" s="264"/>
      <c r="R101" s="266"/>
      <c r="S101" s="333">
        <f t="shared" si="8"/>
        <v>9</v>
      </c>
      <c r="T101" s="290">
        <f t="shared" si="9"/>
        <v>13460.4</v>
      </c>
      <c r="V101" s="157"/>
      <c r="W101" s="261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61"/>
      <c r="AO101" s="140"/>
      <c r="AP101" s="337"/>
      <c r="AQ101" s="337"/>
      <c r="AR101" s="140"/>
      <c r="AS101" s="337"/>
      <c r="AT101" s="337"/>
      <c r="AU101" s="140"/>
      <c r="AV101" s="140"/>
      <c r="AW101" s="261"/>
      <c r="AX101" s="213"/>
    </row>
    <row r="102" spans="1:50" s="19" customFormat="1" ht="15.75" thickBot="1">
      <c r="A102" s="267">
        <v>27.207999999999998</v>
      </c>
      <c r="B102" s="311"/>
      <c r="C102" s="312">
        <v>50</v>
      </c>
      <c r="D102" s="265"/>
      <c r="E102" s="264"/>
      <c r="F102" s="266"/>
      <c r="G102" s="265">
        <v>2</v>
      </c>
      <c r="H102" s="264"/>
      <c r="I102" s="266"/>
      <c r="J102" s="265"/>
      <c r="K102" s="264"/>
      <c r="L102" s="266"/>
      <c r="M102" s="263"/>
      <c r="N102" s="264"/>
      <c r="O102" s="266"/>
      <c r="P102" s="263"/>
      <c r="Q102" s="264"/>
      <c r="R102" s="266"/>
      <c r="S102" s="333">
        <f t="shared" si="8"/>
        <v>2</v>
      </c>
      <c r="T102" s="290">
        <f t="shared" si="9"/>
        <v>2720.7999999999997</v>
      </c>
      <c r="V102" s="157"/>
      <c r="W102" s="261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O102" s="140"/>
      <c r="AP102" s="140"/>
      <c r="AQ102" s="140"/>
      <c r="AR102" s="140"/>
      <c r="AS102" s="140"/>
      <c r="AT102" s="140"/>
      <c r="AU102" s="140"/>
      <c r="AV102" s="140"/>
      <c r="AW102" s="213"/>
      <c r="AX102" s="213"/>
    </row>
    <row r="103" spans="1:50" s="19" customFormat="1" ht="15.75" thickBot="1">
      <c r="A103" s="267">
        <v>26.969000000000001</v>
      </c>
      <c r="B103" s="311"/>
      <c r="C103" s="312">
        <v>50</v>
      </c>
      <c r="D103" s="265"/>
      <c r="E103" s="264"/>
      <c r="F103" s="266"/>
      <c r="G103" s="265">
        <v>2</v>
      </c>
      <c r="H103" s="264"/>
      <c r="I103" s="266"/>
      <c r="J103" s="265"/>
      <c r="K103" s="264"/>
      <c r="L103" s="266"/>
      <c r="M103" s="263"/>
      <c r="N103" s="264"/>
      <c r="O103" s="266"/>
      <c r="P103" s="263"/>
      <c r="Q103" s="264"/>
      <c r="R103" s="266"/>
      <c r="S103" s="333">
        <f t="shared" si="8"/>
        <v>2</v>
      </c>
      <c r="T103" s="290">
        <f t="shared" si="9"/>
        <v>2696.9</v>
      </c>
      <c r="V103" s="157"/>
      <c r="W103" s="261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O103" s="140"/>
      <c r="AP103" s="140"/>
      <c r="AQ103" s="140"/>
      <c r="AR103" s="140"/>
      <c r="AS103" s="337"/>
      <c r="AT103" s="337"/>
      <c r="AU103" s="140"/>
      <c r="AV103" s="337"/>
      <c r="AW103" s="213"/>
      <c r="AX103" s="261"/>
    </row>
    <row r="104" spans="1:50" s="19" customFormat="1" ht="15.75" thickBot="1">
      <c r="A104" s="267">
        <v>26.713999999999999</v>
      </c>
      <c r="B104" s="311"/>
      <c r="C104" s="312">
        <v>50</v>
      </c>
      <c r="D104" s="265"/>
      <c r="E104" s="264"/>
      <c r="F104" s="266"/>
      <c r="G104" s="265">
        <v>2</v>
      </c>
      <c r="H104" s="264"/>
      <c r="I104" s="266"/>
      <c r="J104" s="265"/>
      <c r="K104" s="264"/>
      <c r="L104" s="266"/>
      <c r="M104" s="263"/>
      <c r="N104" s="264"/>
      <c r="O104" s="266"/>
      <c r="P104" s="263"/>
      <c r="Q104" s="264"/>
      <c r="R104" s="266"/>
      <c r="S104" s="333">
        <f t="shared" si="8"/>
        <v>2</v>
      </c>
      <c r="T104" s="290">
        <f t="shared" si="9"/>
        <v>2671.3999999999996</v>
      </c>
      <c r="V104" s="157"/>
      <c r="W104" s="261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L104" s="5"/>
      <c r="AO104" s="337"/>
      <c r="AP104" s="337"/>
      <c r="AQ104" s="337"/>
      <c r="AR104" s="337"/>
      <c r="AS104" s="140"/>
      <c r="AT104" s="140"/>
      <c r="AU104" s="337"/>
      <c r="AV104" s="140"/>
      <c r="AW104" s="213"/>
      <c r="AX104" s="213"/>
    </row>
    <row r="105" spans="1:50" s="19" customFormat="1" ht="15.75" thickBot="1">
      <c r="A105" s="267">
        <v>20</v>
      </c>
      <c r="B105" s="311"/>
      <c r="C105" s="312">
        <v>50</v>
      </c>
      <c r="D105" s="265"/>
      <c r="E105" s="264"/>
      <c r="F105" s="266"/>
      <c r="G105" s="265"/>
      <c r="H105" s="264"/>
      <c r="I105" s="266"/>
      <c r="J105" s="265"/>
      <c r="K105" s="264"/>
      <c r="L105" s="266"/>
      <c r="M105" s="263"/>
      <c r="N105" s="264">
        <v>9</v>
      </c>
      <c r="O105" s="266"/>
      <c r="P105" s="263"/>
      <c r="Q105" s="264"/>
      <c r="R105" s="266"/>
      <c r="S105" s="333">
        <f t="shared" si="8"/>
        <v>9</v>
      </c>
      <c r="T105" s="290">
        <f t="shared" si="9"/>
        <v>9000</v>
      </c>
      <c r="V105" s="157"/>
      <c r="W105" s="261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O105" s="140"/>
      <c r="AP105" s="140"/>
      <c r="AQ105" s="140"/>
      <c r="AR105" s="140"/>
      <c r="AS105" s="337"/>
      <c r="AT105" s="337"/>
      <c r="AU105" s="140"/>
      <c r="AV105" s="140"/>
      <c r="AW105" s="213"/>
      <c r="AX105" s="213"/>
    </row>
    <row r="106" spans="1:50" s="5" customFormat="1" ht="15.75" thickBot="1">
      <c r="A106" s="294" t="s">
        <v>407</v>
      </c>
      <c r="B106" s="310"/>
      <c r="C106" s="312">
        <v>50</v>
      </c>
      <c r="D106" s="270"/>
      <c r="E106" s="269"/>
      <c r="F106" s="271"/>
      <c r="G106" s="301">
        <v>2</v>
      </c>
      <c r="H106" s="302"/>
      <c r="I106" s="303"/>
      <c r="J106" s="304"/>
      <c r="K106" s="302"/>
      <c r="L106" s="303">
        <v>2</v>
      </c>
      <c r="M106" s="309"/>
      <c r="N106" s="302"/>
      <c r="O106" s="303"/>
      <c r="P106" s="309"/>
      <c r="Q106" s="302"/>
      <c r="R106" s="303"/>
      <c r="S106" s="331">
        <f t="shared" si="8"/>
        <v>4</v>
      </c>
      <c r="T106" s="290"/>
      <c r="V106" s="157"/>
      <c r="W106" s="261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19"/>
      <c r="AL106" s="19"/>
      <c r="AO106" s="140"/>
      <c r="AP106" s="337"/>
      <c r="AQ106" s="337"/>
      <c r="AR106" s="140"/>
      <c r="AS106" s="140"/>
      <c r="AT106" s="140"/>
      <c r="AU106" s="140"/>
      <c r="AV106" s="337"/>
      <c r="AW106" s="213"/>
      <c r="AX106" s="213"/>
    </row>
    <row r="107" spans="1:50" s="19" customFormat="1" ht="15.75" thickBot="1">
      <c r="A107" s="267">
        <v>27.457999999999998</v>
      </c>
      <c r="B107" s="311"/>
      <c r="C107" s="312">
        <v>50</v>
      </c>
      <c r="D107" s="214"/>
      <c r="E107" s="273"/>
      <c r="F107" s="274"/>
      <c r="G107" s="214">
        <v>2</v>
      </c>
      <c r="H107" s="273"/>
      <c r="I107" s="274"/>
      <c r="J107" s="214"/>
      <c r="K107" s="273"/>
      <c r="L107" s="274"/>
      <c r="M107" s="307"/>
      <c r="N107" s="273"/>
      <c r="O107" s="274"/>
      <c r="P107" s="307"/>
      <c r="Q107" s="273"/>
      <c r="R107" s="274"/>
      <c r="S107" s="333">
        <f t="shared" si="8"/>
        <v>2</v>
      </c>
      <c r="T107" s="290">
        <f t="shared" si="9"/>
        <v>2745.7999999999997</v>
      </c>
      <c r="V107" s="157"/>
      <c r="W107" s="261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61"/>
      <c r="AO107" s="337"/>
      <c r="AP107" s="140"/>
      <c r="AQ107" s="140"/>
      <c r="AR107" s="337"/>
      <c r="AS107" s="140"/>
      <c r="AT107" s="140"/>
      <c r="AU107" s="337"/>
      <c r="AV107" s="140"/>
      <c r="AW107" s="261"/>
      <c r="AX107" s="213"/>
    </row>
    <row r="108" spans="1:50" s="19" customFormat="1" ht="15.75" thickBot="1">
      <c r="A108" s="267">
        <v>30.25</v>
      </c>
      <c r="B108" s="311"/>
      <c r="C108" s="312">
        <v>50</v>
      </c>
      <c r="D108" s="214"/>
      <c r="E108" s="273"/>
      <c r="F108" s="274"/>
      <c r="G108" s="214"/>
      <c r="H108" s="273"/>
      <c r="I108" s="274"/>
      <c r="J108" s="214"/>
      <c r="K108" s="273"/>
      <c r="L108" s="274">
        <v>2</v>
      </c>
      <c r="M108" s="307"/>
      <c r="N108" s="273"/>
      <c r="O108" s="274"/>
      <c r="P108" s="307"/>
      <c r="Q108" s="273"/>
      <c r="R108" s="274"/>
      <c r="S108" s="333">
        <f t="shared" si="8"/>
        <v>2</v>
      </c>
      <c r="T108" s="290">
        <f t="shared" si="9"/>
        <v>3025</v>
      </c>
      <c r="V108" s="157"/>
      <c r="W108" s="261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O108" s="140"/>
      <c r="AP108" s="337"/>
      <c r="AQ108" s="337"/>
      <c r="AR108" s="140"/>
      <c r="AS108" s="337"/>
      <c r="AT108" s="337"/>
      <c r="AU108" s="140"/>
      <c r="AV108" s="337"/>
      <c r="AW108" s="213"/>
      <c r="AX108" s="213"/>
    </row>
    <row r="109" spans="1:50" s="5" customFormat="1" ht="15.75" thickBot="1">
      <c r="A109" s="262" t="s">
        <v>277</v>
      </c>
      <c r="B109" s="310"/>
      <c r="C109" s="312">
        <v>55</v>
      </c>
      <c r="D109" s="270"/>
      <c r="E109" s="269"/>
      <c r="F109" s="271"/>
      <c r="G109" s="270"/>
      <c r="H109" s="269">
        <v>1</v>
      </c>
      <c r="I109" s="271"/>
      <c r="J109" s="270"/>
      <c r="K109" s="269">
        <v>4</v>
      </c>
      <c r="L109" s="271">
        <v>2</v>
      </c>
      <c r="M109" s="268"/>
      <c r="N109" s="269">
        <v>4</v>
      </c>
      <c r="O109" s="271"/>
      <c r="P109" s="268"/>
      <c r="Q109" s="269">
        <v>4</v>
      </c>
      <c r="R109" s="271"/>
      <c r="S109" s="331">
        <f t="shared" si="8"/>
        <v>15</v>
      </c>
      <c r="T109" s="290"/>
      <c r="V109" s="157"/>
      <c r="W109" s="261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19"/>
      <c r="AL109" s="19"/>
      <c r="AO109" s="337"/>
      <c r="AP109" s="140"/>
      <c r="AQ109" s="140"/>
      <c r="AR109" s="337"/>
      <c r="AS109" s="140"/>
      <c r="AT109" s="140"/>
      <c r="AU109" s="337"/>
      <c r="AV109" s="140"/>
      <c r="AW109" s="213"/>
      <c r="AX109" s="261"/>
    </row>
    <row r="110" spans="1:50" s="19" customFormat="1" ht="15.75" thickBot="1">
      <c r="A110" s="267">
        <v>25</v>
      </c>
      <c r="B110" s="311"/>
      <c r="C110" s="312">
        <v>55</v>
      </c>
      <c r="D110" s="214"/>
      <c r="E110" s="273"/>
      <c r="F110" s="274"/>
      <c r="G110" s="214"/>
      <c r="H110" s="273"/>
      <c r="I110" s="274"/>
      <c r="J110" s="214"/>
      <c r="K110" s="273">
        <v>4</v>
      </c>
      <c r="L110" s="274"/>
      <c r="M110" s="307"/>
      <c r="N110" s="273">
        <v>4</v>
      </c>
      <c r="O110" s="274"/>
      <c r="P110" s="307"/>
      <c r="Q110" s="273">
        <v>4</v>
      </c>
      <c r="R110" s="274"/>
      <c r="S110" s="333">
        <f t="shared" si="8"/>
        <v>12</v>
      </c>
      <c r="T110" s="290">
        <f t="shared" si="9"/>
        <v>16500</v>
      </c>
      <c r="V110" s="157"/>
      <c r="W110" s="261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61"/>
      <c r="AL110" s="5"/>
      <c r="AO110" s="140"/>
      <c r="AP110" s="140"/>
      <c r="AQ110" s="140"/>
      <c r="AR110" s="140"/>
      <c r="AS110" s="140"/>
      <c r="AT110" s="140"/>
      <c r="AU110" s="140"/>
      <c r="AV110" s="337"/>
      <c r="AW110" s="213"/>
      <c r="AX110" s="213"/>
    </row>
    <row r="111" spans="1:50" s="19" customFormat="1" ht="15.75" thickBot="1">
      <c r="A111" s="267">
        <v>28.707999999999998</v>
      </c>
      <c r="B111" s="311"/>
      <c r="C111" s="312">
        <v>55</v>
      </c>
      <c r="D111" s="214"/>
      <c r="E111" s="273"/>
      <c r="F111" s="274"/>
      <c r="G111" s="214"/>
      <c r="H111" s="273">
        <v>1</v>
      </c>
      <c r="I111" s="274"/>
      <c r="J111" s="214"/>
      <c r="K111" s="273"/>
      <c r="L111" s="274"/>
      <c r="M111" s="307"/>
      <c r="N111" s="273"/>
      <c r="O111" s="274"/>
      <c r="P111" s="307"/>
      <c r="Q111" s="273"/>
      <c r="R111" s="274"/>
      <c r="S111" s="333">
        <f t="shared" si="8"/>
        <v>1</v>
      </c>
      <c r="T111" s="290">
        <f t="shared" si="9"/>
        <v>1578.9399999999998</v>
      </c>
      <c r="V111" s="157"/>
      <c r="W111" s="261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O111" s="337"/>
      <c r="AP111" s="337"/>
      <c r="AQ111" s="337"/>
      <c r="AR111" s="337"/>
      <c r="AS111" s="337"/>
      <c r="AT111" s="337"/>
      <c r="AU111" s="337"/>
      <c r="AV111" s="140"/>
      <c r="AW111" s="213"/>
      <c r="AX111" s="213"/>
    </row>
    <row r="112" spans="1:50" s="19" customFormat="1" ht="15.75" thickBot="1">
      <c r="A112" s="267">
        <v>30</v>
      </c>
      <c r="B112" s="311"/>
      <c r="C112" s="312">
        <v>55</v>
      </c>
      <c r="D112" s="214"/>
      <c r="E112" s="273"/>
      <c r="F112" s="274"/>
      <c r="G112" s="214"/>
      <c r="H112" s="273"/>
      <c r="I112" s="274"/>
      <c r="J112" s="214"/>
      <c r="K112" s="273"/>
      <c r="L112" s="274">
        <v>2</v>
      </c>
      <c r="M112" s="307"/>
      <c r="N112" s="273"/>
      <c r="O112" s="274"/>
      <c r="P112" s="307"/>
      <c r="Q112" s="273"/>
      <c r="R112" s="274"/>
      <c r="S112" s="333">
        <f t="shared" si="8"/>
        <v>2</v>
      </c>
      <c r="T112" s="290">
        <f t="shared" si="9"/>
        <v>3300</v>
      </c>
      <c r="V112" s="157"/>
      <c r="W112" s="261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O112" s="140"/>
      <c r="AP112" s="140"/>
      <c r="AQ112" s="140"/>
      <c r="AR112" s="140"/>
      <c r="AS112" s="140"/>
      <c r="AT112" s="140"/>
      <c r="AU112" s="140"/>
      <c r="AV112" s="140"/>
      <c r="AW112" s="213"/>
      <c r="AX112" s="261"/>
    </row>
    <row r="113" spans="1:50" s="5" customFormat="1" ht="15.75" thickBot="1">
      <c r="A113" s="262" t="s">
        <v>486</v>
      </c>
      <c r="B113" s="310"/>
      <c r="C113" s="312">
        <v>68</v>
      </c>
      <c r="D113" s="270"/>
      <c r="E113" s="269"/>
      <c r="F113" s="271"/>
      <c r="G113" s="270"/>
      <c r="H113" s="269"/>
      <c r="I113" s="271"/>
      <c r="J113" s="270"/>
      <c r="K113" s="269">
        <v>9</v>
      </c>
      <c r="L113" s="271"/>
      <c r="M113" s="268"/>
      <c r="N113" s="269"/>
      <c r="O113" s="271"/>
      <c r="P113" s="268"/>
      <c r="Q113" s="269"/>
      <c r="R113" s="271"/>
      <c r="S113" s="331">
        <f t="shared" si="8"/>
        <v>9</v>
      </c>
      <c r="T113" s="290"/>
      <c r="V113" s="157"/>
      <c r="W113" s="261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19"/>
      <c r="AO113" s="140"/>
      <c r="AP113" s="140"/>
      <c r="AQ113" s="140"/>
      <c r="AR113" s="140"/>
      <c r="AS113" s="140"/>
      <c r="AT113" s="140"/>
      <c r="AU113" s="140"/>
      <c r="AV113" s="337"/>
      <c r="AW113" s="261"/>
      <c r="AX113" s="213"/>
    </row>
    <row r="114" spans="1:50" s="19" customFormat="1" ht="15.75" thickBot="1">
      <c r="A114" s="267">
        <v>28.728999999999999</v>
      </c>
      <c r="B114" s="311"/>
      <c r="C114" s="312">
        <v>68</v>
      </c>
      <c r="D114" s="214"/>
      <c r="E114" s="273"/>
      <c r="F114" s="274"/>
      <c r="G114" s="214"/>
      <c r="H114" s="273"/>
      <c r="I114" s="274"/>
      <c r="J114" s="214"/>
      <c r="K114" s="273">
        <v>9</v>
      </c>
      <c r="L114" s="274"/>
      <c r="M114" s="307"/>
      <c r="N114" s="273"/>
      <c r="O114" s="274"/>
      <c r="P114" s="307"/>
      <c r="Q114" s="273"/>
      <c r="R114" s="274"/>
      <c r="S114" s="333">
        <f t="shared" si="8"/>
        <v>9</v>
      </c>
      <c r="T114" s="290">
        <f t="shared" si="9"/>
        <v>17582.147999999997</v>
      </c>
      <c r="V114" s="157"/>
      <c r="W114" s="261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61"/>
      <c r="AO114" s="337"/>
      <c r="AP114" s="337"/>
      <c r="AQ114" s="337"/>
      <c r="AR114" s="337"/>
      <c r="AS114" s="140"/>
      <c r="AT114" s="140"/>
      <c r="AU114" s="337"/>
      <c r="AV114" s="140"/>
      <c r="AW114" s="213"/>
      <c r="AX114" s="213"/>
    </row>
    <row r="115" spans="1:50" s="5" customFormat="1" ht="15.75" thickBot="1">
      <c r="A115" s="262" t="s">
        <v>864</v>
      </c>
      <c r="B115" s="310"/>
      <c r="C115" s="312">
        <v>166</v>
      </c>
      <c r="D115" s="270"/>
      <c r="E115" s="269"/>
      <c r="F115" s="271">
        <v>4</v>
      </c>
      <c r="G115" s="270"/>
      <c r="H115" s="269"/>
      <c r="I115" s="271"/>
      <c r="J115" s="270"/>
      <c r="K115" s="269"/>
      <c r="L115" s="271"/>
      <c r="M115" s="268"/>
      <c r="N115" s="269"/>
      <c r="O115" s="271"/>
      <c r="P115" s="268"/>
      <c r="Q115" s="269"/>
      <c r="R115" s="271"/>
      <c r="S115" s="331">
        <f t="shared" si="8"/>
        <v>4</v>
      </c>
      <c r="T115" s="290"/>
      <c r="V115" s="157"/>
      <c r="W115" s="261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19"/>
      <c r="AL115" s="19"/>
      <c r="AO115" s="140"/>
      <c r="AP115" s="140"/>
      <c r="AQ115" s="140"/>
      <c r="AR115" s="140"/>
      <c r="AS115" s="337"/>
      <c r="AT115" s="337"/>
      <c r="AU115" s="140"/>
      <c r="AV115" s="140"/>
      <c r="AW115" s="213"/>
      <c r="AX115" s="213"/>
    </row>
    <row r="116" spans="1:50" s="19" customFormat="1" ht="15.75" thickBot="1">
      <c r="A116" s="267">
        <v>25</v>
      </c>
      <c r="B116" s="311"/>
      <c r="C116" s="312">
        <v>166</v>
      </c>
      <c r="D116" s="214"/>
      <c r="E116" s="273"/>
      <c r="F116" s="274">
        <v>4</v>
      </c>
      <c r="G116" s="214"/>
      <c r="H116" s="273"/>
      <c r="I116" s="274"/>
      <c r="J116" s="214"/>
      <c r="K116" s="273"/>
      <c r="L116" s="274"/>
      <c r="M116" s="307"/>
      <c r="N116" s="273"/>
      <c r="O116" s="274"/>
      <c r="P116" s="307"/>
      <c r="Q116" s="273"/>
      <c r="R116" s="274"/>
      <c r="S116" s="333">
        <f t="shared" si="8"/>
        <v>4</v>
      </c>
      <c r="T116" s="290">
        <f t="shared" si="9"/>
        <v>16600</v>
      </c>
      <c r="V116" s="157"/>
      <c r="W116" s="261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61"/>
      <c r="AO116" s="140"/>
      <c r="AP116" s="140"/>
      <c r="AQ116" s="140"/>
      <c r="AR116" s="140"/>
      <c r="AS116" s="140"/>
      <c r="AT116" s="140"/>
      <c r="AU116" s="140"/>
      <c r="AV116" s="337"/>
      <c r="AW116" s="261"/>
      <c r="AX116" s="261"/>
    </row>
    <row r="117" spans="1:50" s="5" customFormat="1" ht="15.75" thickBot="1">
      <c r="A117" s="262" t="s">
        <v>403</v>
      </c>
      <c r="B117" s="262" t="s">
        <v>940</v>
      </c>
      <c r="C117" s="312">
        <v>62</v>
      </c>
      <c r="D117" s="270"/>
      <c r="E117" s="269"/>
      <c r="F117" s="271"/>
      <c r="G117" s="270"/>
      <c r="H117" s="269"/>
      <c r="I117" s="271"/>
      <c r="J117" s="270"/>
      <c r="K117" s="269">
        <v>3</v>
      </c>
      <c r="L117" s="271">
        <v>4</v>
      </c>
      <c r="M117" s="268"/>
      <c r="N117" s="269"/>
      <c r="O117" s="271"/>
      <c r="P117" s="268"/>
      <c r="Q117" s="269"/>
      <c r="R117" s="271"/>
      <c r="S117" s="331">
        <f t="shared" si="8"/>
        <v>7</v>
      </c>
      <c r="T117" s="290"/>
      <c r="V117" s="157"/>
      <c r="W117" s="261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19"/>
      <c r="AO117" s="337"/>
      <c r="AP117" s="140"/>
      <c r="AQ117" s="140"/>
      <c r="AR117" s="337"/>
      <c r="AS117" s="337"/>
      <c r="AT117" s="337"/>
      <c r="AU117" s="337"/>
      <c r="AV117" s="140"/>
      <c r="AW117" s="213"/>
      <c r="AX117" s="213"/>
    </row>
    <row r="118" spans="1:50" s="19" customFormat="1" ht="15.75" thickBot="1">
      <c r="A118" s="267">
        <v>25</v>
      </c>
      <c r="B118" s="311"/>
      <c r="C118" s="312">
        <v>62</v>
      </c>
      <c r="D118" s="214"/>
      <c r="E118" s="273"/>
      <c r="F118" s="274"/>
      <c r="G118" s="214"/>
      <c r="H118" s="273"/>
      <c r="I118" s="274"/>
      <c r="J118" s="214"/>
      <c r="K118" s="273"/>
      <c r="L118" s="274">
        <v>4</v>
      </c>
      <c r="M118" s="307"/>
      <c r="N118" s="273"/>
      <c r="O118" s="274"/>
      <c r="P118" s="307"/>
      <c r="Q118" s="273"/>
      <c r="R118" s="274"/>
      <c r="S118" s="333">
        <f t="shared" si="8"/>
        <v>4</v>
      </c>
      <c r="T118" s="290">
        <f t="shared" si="9"/>
        <v>6200</v>
      </c>
      <c r="V118" s="157"/>
      <c r="W118" s="261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61"/>
      <c r="AO118" s="140"/>
      <c r="AP118" s="337"/>
      <c r="AQ118" s="337"/>
      <c r="AR118" s="140"/>
      <c r="AS118" s="140"/>
      <c r="AT118" s="140"/>
      <c r="AU118" s="140"/>
      <c r="AV118" s="140"/>
      <c r="AW118" s="213"/>
      <c r="AX118" s="261"/>
    </row>
    <row r="119" spans="1:50" s="19" customFormat="1" ht="15.75" thickBot="1">
      <c r="A119" s="267">
        <v>30</v>
      </c>
      <c r="B119" s="311"/>
      <c r="C119" s="312">
        <v>62</v>
      </c>
      <c r="D119" s="214"/>
      <c r="E119" s="273"/>
      <c r="F119" s="274"/>
      <c r="G119" s="214"/>
      <c r="H119" s="273"/>
      <c r="I119" s="274"/>
      <c r="J119" s="214"/>
      <c r="K119" s="273">
        <v>3</v>
      </c>
      <c r="L119" s="274"/>
      <c r="M119" s="307"/>
      <c r="N119" s="273"/>
      <c r="O119" s="274"/>
      <c r="P119" s="307"/>
      <c r="Q119" s="273"/>
      <c r="R119" s="274"/>
      <c r="S119" s="333">
        <f t="shared" si="8"/>
        <v>3</v>
      </c>
      <c r="T119" s="290">
        <f t="shared" si="9"/>
        <v>5580</v>
      </c>
      <c r="V119" s="157"/>
      <c r="W119" s="261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L119" s="5"/>
      <c r="AO119" s="140"/>
      <c r="AP119" s="140"/>
      <c r="AQ119" s="140"/>
      <c r="AR119" s="140"/>
      <c r="AS119" s="337"/>
      <c r="AT119" s="337"/>
      <c r="AU119" s="140"/>
      <c r="AV119" s="140"/>
      <c r="AW119" s="213"/>
      <c r="AX119" s="213"/>
    </row>
    <row r="120" spans="1:50" s="5" customFormat="1" ht="15.75" thickBot="1">
      <c r="A120" s="262" t="s">
        <v>275</v>
      </c>
      <c r="B120" s="310"/>
      <c r="C120" s="312">
        <v>62</v>
      </c>
      <c r="D120" s="270"/>
      <c r="E120" s="269"/>
      <c r="F120" s="271"/>
      <c r="G120" s="270"/>
      <c r="H120" s="269">
        <v>1</v>
      </c>
      <c r="I120" s="271">
        <v>1</v>
      </c>
      <c r="J120" s="270"/>
      <c r="K120" s="269">
        <v>1</v>
      </c>
      <c r="L120" s="271">
        <v>4</v>
      </c>
      <c r="M120" s="270"/>
      <c r="N120" s="269">
        <v>12</v>
      </c>
      <c r="O120" s="271">
        <v>2</v>
      </c>
      <c r="P120" s="268"/>
      <c r="Q120" s="269">
        <v>15</v>
      </c>
      <c r="R120" s="271">
        <v>3</v>
      </c>
      <c r="S120" s="331">
        <f t="shared" si="8"/>
        <v>39</v>
      </c>
      <c r="T120" s="290"/>
      <c r="V120" s="157"/>
      <c r="W120" s="261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19"/>
      <c r="AL120" s="19"/>
      <c r="AO120" s="140"/>
      <c r="AP120" s="337"/>
      <c r="AQ120" s="337"/>
      <c r="AR120" s="140"/>
      <c r="AS120" s="140"/>
      <c r="AT120" s="140"/>
      <c r="AU120" s="140"/>
      <c r="AV120" s="337"/>
      <c r="AW120" s="261"/>
      <c r="AX120" s="261"/>
    </row>
    <row r="121" spans="1:50" s="19" customFormat="1" ht="15.75" thickBot="1">
      <c r="A121" s="267">
        <v>30</v>
      </c>
      <c r="B121" s="311"/>
      <c r="C121" s="312">
        <v>62</v>
      </c>
      <c r="D121" s="214"/>
      <c r="E121" s="273"/>
      <c r="F121" s="274"/>
      <c r="G121" s="214"/>
      <c r="H121" s="273">
        <v>1</v>
      </c>
      <c r="I121" s="274">
        <v>1</v>
      </c>
      <c r="J121" s="214"/>
      <c r="K121" s="273">
        <v>1</v>
      </c>
      <c r="L121" s="274">
        <v>4</v>
      </c>
      <c r="M121" s="214"/>
      <c r="N121" s="273">
        <v>3</v>
      </c>
      <c r="O121" s="274">
        <v>2</v>
      </c>
      <c r="P121" s="307"/>
      <c r="Q121" s="273">
        <v>15</v>
      </c>
      <c r="R121" s="274">
        <v>3</v>
      </c>
      <c r="S121" s="333">
        <f t="shared" si="8"/>
        <v>30</v>
      </c>
      <c r="T121" s="290">
        <f t="shared" si="9"/>
        <v>55800</v>
      </c>
      <c r="V121" s="157"/>
      <c r="W121" s="261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61"/>
      <c r="AL121" s="5"/>
      <c r="AO121" s="337"/>
      <c r="AP121" s="140"/>
      <c r="AQ121" s="140"/>
      <c r="AR121" s="337"/>
      <c r="AS121" s="337"/>
      <c r="AT121" s="337"/>
      <c r="AU121" s="337"/>
      <c r="AV121" s="140"/>
      <c r="AW121" s="213"/>
      <c r="AX121" s="213"/>
    </row>
    <row r="122" spans="1:50" s="19" customFormat="1" ht="15.75" thickBot="1">
      <c r="A122" s="267">
        <v>28.728999999999999</v>
      </c>
      <c r="B122" s="311"/>
      <c r="C122" s="312">
        <v>62</v>
      </c>
      <c r="D122" s="214"/>
      <c r="E122" s="273"/>
      <c r="F122" s="274"/>
      <c r="G122" s="214"/>
      <c r="H122" s="273"/>
      <c r="I122" s="274"/>
      <c r="J122" s="214"/>
      <c r="K122" s="273"/>
      <c r="L122" s="274"/>
      <c r="M122" s="214"/>
      <c r="N122" s="273">
        <v>9</v>
      </c>
      <c r="O122" s="274"/>
      <c r="P122" s="307"/>
      <c r="Q122" s="273"/>
      <c r="R122" s="274"/>
      <c r="S122" s="333">
        <f t="shared" si="8"/>
        <v>9</v>
      </c>
      <c r="T122" s="290">
        <f t="shared" si="9"/>
        <v>16030.781999999999</v>
      </c>
      <c r="V122" s="157"/>
      <c r="W122" s="261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O122" s="140"/>
      <c r="AP122" s="337"/>
      <c r="AQ122" s="337"/>
      <c r="AR122" s="140"/>
      <c r="AS122" s="140"/>
      <c r="AT122" s="140"/>
      <c r="AU122" s="140"/>
      <c r="AV122" s="337"/>
      <c r="AW122" s="261"/>
      <c r="AX122" s="213"/>
    </row>
    <row r="123" spans="1:50" s="5" customFormat="1" ht="15.75" thickBot="1">
      <c r="A123" s="262" t="s">
        <v>196</v>
      </c>
      <c r="B123" s="310"/>
      <c r="C123" s="312">
        <v>68</v>
      </c>
      <c r="D123" s="270"/>
      <c r="E123" s="269"/>
      <c r="F123" s="271"/>
      <c r="G123" s="270"/>
      <c r="H123" s="269">
        <v>1</v>
      </c>
      <c r="I123" s="271"/>
      <c r="J123" s="270"/>
      <c r="K123" s="269">
        <v>4</v>
      </c>
      <c r="L123" s="271"/>
      <c r="M123" s="270"/>
      <c r="N123" s="269">
        <v>1</v>
      </c>
      <c r="O123" s="271">
        <v>9</v>
      </c>
      <c r="P123" s="268"/>
      <c r="Q123" s="269"/>
      <c r="R123" s="271"/>
      <c r="S123" s="331">
        <f t="shared" si="8"/>
        <v>15</v>
      </c>
      <c r="T123" s="290"/>
      <c r="V123" s="157"/>
      <c r="W123" s="261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19"/>
      <c r="AL123" s="19"/>
      <c r="AO123" s="337"/>
      <c r="AP123" s="140"/>
      <c r="AQ123" s="140"/>
      <c r="AR123" s="337"/>
      <c r="AS123" s="337"/>
      <c r="AT123" s="337"/>
      <c r="AU123" s="337"/>
      <c r="AV123" s="140"/>
      <c r="AW123" s="213"/>
      <c r="AX123" s="261"/>
    </row>
    <row r="124" spans="1:50" s="19" customFormat="1" ht="15.75" thickBot="1">
      <c r="A124" s="267">
        <v>30</v>
      </c>
      <c r="B124" s="311"/>
      <c r="C124" s="312">
        <v>68</v>
      </c>
      <c r="D124" s="214"/>
      <c r="E124" s="273"/>
      <c r="F124" s="274"/>
      <c r="G124" s="214"/>
      <c r="H124" s="273">
        <v>1</v>
      </c>
      <c r="I124" s="274"/>
      <c r="J124" s="214"/>
      <c r="K124" s="273">
        <v>4</v>
      </c>
      <c r="L124" s="274"/>
      <c r="M124" s="214"/>
      <c r="N124" s="273">
        <v>1</v>
      </c>
      <c r="O124" s="274"/>
      <c r="P124" s="307"/>
      <c r="Q124" s="273"/>
      <c r="R124" s="274"/>
      <c r="S124" s="333">
        <f t="shared" si="8"/>
        <v>6</v>
      </c>
      <c r="T124" s="290">
        <f t="shared" si="9"/>
        <v>12240</v>
      </c>
      <c r="V124" s="157"/>
      <c r="W124" s="261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61"/>
      <c r="AL124" s="5"/>
      <c r="AO124" s="140"/>
      <c r="AP124" s="337"/>
      <c r="AQ124" s="337"/>
      <c r="AR124" s="140"/>
      <c r="AS124" s="140"/>
      <c r="AT124" s="140"/>
      <c r="AU124" s="140"/>
      <c r="AV124" s="337"/>
      <c r="AW124" s="261"/>
      <c r="AX124" s="213"/>
    </row>
    <row r="125" spans="1:50" s="19" customFormat="1" ht="15.75" thickBot="1">
      <c r="A125" s="267">
        <v>33.332999999999998</v>
      </c>
      <c r="B125" s="311"/>
      <c r="C125" s="312">
        <v>68</v>
      </c>
      <c r="D125" s="214"/>
      <c r="E125" s="273"/>
      <c r="F125" s="274"/>
      <c r="G125" s="214"/>
      <c r="H125" s="273"/>
      <c r="I125" s="274"/>
      <c r="J125" s="214"/>
      <c r="K125" s="273"/>
      <c r="L125" s="274"/>
      <c r="M125" s="214"/>
      <c r="N125" s="273"/>
      <c r="O125" s="274">
        <v>9</v>
      </c>
      <c r="P125" s="307"/>
      <c r="Q125" s="273"/>
      <c r="R125" s="274"/>
      <c r="S125" s="333">
        <f t="shared" si="8"/>
        <v>9</v>
      </c>
      <c r="T125" s="290">
        <f t="shared" si="9"/>
        <v>20399.795999999998</v>
      </c>
      <c r="V125" s="157"/>
      <c r="W125" s="261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O125" s="337"/>
      <c r="AP125" s="140"/>
      <c r="AQ125" s="140"/>
      <c r="AR125" s="337"/>
      <c r="AS125" s="213"/>
      <c r="AT125" s="213"/>
      <c r="AU125" s="337"/>
      <c r="AV125" s="140"/>
      <c r="AW125" s="213"/>
      <c r="AX125" s="213"/>
    </row>
    <row r="126" spans="1:50" s="5" customFormat="1" ht="15.75" thickBot="1">
      <c r="A126" s="262" t="s">
        <v>395</v>
      </c>
      <c r="B126" s="310"/>
      <c r="C126" s="312">
        <v>76</v>
      </c>
      <c r="D126" s="270"/>
      <c r="E126" s="269">
        <v>3</v>
      </c>
      <c r="F126" s="271"/>
      <c r="G126" s="270"/>
      <c r="H126" s="269">
        <v>1</v>
      </c>
      <c r="I126" s="271"/>
      <c r="J126" s="270"/>
      <c r="K126" s="305">
        <v>9</v>
      </c>
      <c r="L126" s="271">
        <v>9</v>
      </c>
      <c r="M126" s="270"/>
      <c r="N126" s="269"/>
      <c r="O126" s="271"/>
      <c r="P126" s="268"/>
      <c r="Q126" s="269"/>
      <c r="R126" s="271"/>
      <c r="S126" s="331">
        <f t="shared" si="8"/>
        <v>22</v>
      </c>
      <c r="T126" s="290"/>
      <c r="V126" s="157"/>
      <c r="W126" s="261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19"/>
      <c r="AL126" s="19"/>
      <c r="AO126" s="140"/>
      <c r="AP126" s="337"/>
      <c r="AQ126" s="337"/>
      <c r="AR126" s="140"/>
      <c r="AS126" s="213"/>
      <c r="AT126" s="213"/>
      <c r="AU126" s="140"/>
      <c r="AV126" s="337"/>
      <c r="AW126" s="213"/>
      <c r="AX126" s="261"/>
    </row>
    <row r="127" spans="1:50" s="19" customFormat="1" ht="15.75" thickBot="1">
      <c r="A127" s="267">
        <v>20</v>
      </c>
      <c r="B127" s="311"/>
      <c r="C127" s="312">
        <v>76</v>
      </c>
      <c r="D127" s="214"/>
      <c r="E127" s="273"/>
      <c r="F127" s="274"/>
      <c r="G127" s="214"/>
      <c r="H127" s="273">
        <v>1</v>
      </c>
      <c r="I127" s="274"/>
      <c r="J127" s="214"/>
      <c r="K127" s="306">
        <v>9</v>
      </c>
      <c r="L127" s="274"/>
      <c r="M127" s="214"/>
      <c r="N127" s="273"/>
      <c r="O127" s="274"/>
      <c r="P127" s="307"/>
      <c r="Q127" s="273"/>
      <c r="R127" s="274"/>
      <c r="S127" s="333">
        <f t="shared" si="8"/>
        <v>10</v>
      </c>
      <c r="T127" s="290">
        <f t="shared" si="9"/>
        <v>15200</v>
      </c>
      <c r="V127" s="157"/>
      <c r="W127" s="261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61"/>
      <c r="AL127" s="5"/>
      <c r="AO127" s="337"/>
      <c r="AP127" s="140"/>
      <c r="AQ127" s="140"/>
      <c r="AR127" s="337"/>
      <c r="AS127" s="213"/>
      <c r="AT127" s="213"/>
      <c r="AU127" s="337"/>
      <c r="AV127" s="140"/>
      <c r="AW127" s="261"/>
      <c r="AX127" s="213"/>
    </row>
    <row r="128" spans="1:50" s="19" customFormat="1" ht="15.75" thickBot="1">
      <c r="A128" s="267">
        <v>30</v>
      </c>
      <c r="B128" s="311"/>
      <c r="C128" s="312">
        <v>76</v>
      </c>
      <c r="D128" s="214"/>
      <c r="E128" s="273">
        <v>3</v>
      </c>
      <c r="F128" s="274"/>
      <c r="G128" s="214"/>
      <c r="H128" s="273"/>
      <c r="I128" s="274"/>
      <c r="J128" s="214"/>
      <c r="K128" s="306"/>
      <c r="L128" s="274"/>
      <c r="M128" s="214"/>
      <c r="N128" s="273"/>
      <c r="O128" s="274"/>
      <c r="P128" s="307"/>
      <c r="Q128" s="273"/>
      <c r="R128" s="274"/>
      <c r="S128" s="333">
        <f t="shared" si="8"/>
        <v>3</v>
      </c>
      <c r="T128" s="290">
        <f t="shared" si="9"/>
        <v>6840</v>
      </c>
      <c r="V128" s="157"/>
      <c r="W128" s="261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O128" s="140"/>
      <c r="AP128" s="213"/>
      <c r="AQ128" s="213"/>
      <c r="AR128" s="140"/>
      <c r="AS128" s="213"/>
      <c r="AT128" s="213"/>
      <c r="AU128" s="140"/>
      <c r="AV128" s="337"/>
      <c r="AW128" s="213"/>
      <c r="AX128" s="213"/>
    </row>
    <row r="129" spans="1:50" s="19" customFormat="1" ht="15.75" thickBot="1">
      <c r="A129" s="267">
        <v>33.332999999999998</v>
      </c>
      <c r="B129" s="311"/>
      <c r="C129" s="312">
        <v>76</v>
      </c>
      <c r="D129" s="214"/>
      <c r="E129" s="273"/>
      <c r="F129" s="274"/>
      <c r="G129" s="214"/>
      <c r="H129" s="273"/>
      <c r="I129" s="274"/>
      <c r="J129" s="214"/>
      <c r="K129" s="306"/>
      <c r="L129" s="274">
        <v>9</v>
      </c>
      <c r="M129" s="214"/>
      <c r="N129" s="273"/>
      <c r="O129" s="274"/>
      <c r="P129" s="307"/>
      <c r="Q129" s="273"/>
      <c r="R129" s="274"/>
      <c r="S129" s="333">
        <f t="shared" si="8"/>
        <v>9</v>
      </c>
      <c r="T129" s="290">
        <f t="shared" si="9"/>
        <v>22799.772000000001</v>
      </c>
      <c r="V129" s="157"/>
      <c r="W129" s="261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O129" s="337"/>
      <c r="AP129" s="213"/>
      <c r="AQ129" s="213"/>
      <c r="AR129" s="337"/>
      <c r="AS129" s="213"/>
      <c r="AT129" s="213"/>
      <c r="AU129" s="337"/>
      <c r="AV129" s="140"/>
      <c r="AW129" s="213"/>
      <c r="AX129" s="261"/>
    </row>
    <row r="130" spans="1:50" s="5" customFormat="1" ht="15.75" thickBot="1">
      <c r="A130" s="262" t="s">
        <v>936</v>
      </c>
      <c r="B130" s="310"/>
      <c r="C130" s="312">
        <v>103</v>
      </c>
      <c r="D130" s="270"/>
      <c r="E130" s="269"/>
      <c r="F130" s="271">
        <v>1</v>
      </c>
      <c r="G130" s="270"/>
      <c r="H130" s="269">
        <v>2</v>
      </c>
      <c r="I130" s="271"/>
      <c r="J130" s="270"/>
      <c r="K130" s="305"/>
      <c r="L130" s="271"/>
      <c r="M130" s="270"/>
      <c r="N130" s="269"/>
      <c r="O130" s="271"/>
      <c r="P130" s="268"/>
      <c r="Q130" s="269"/>
      <c r="R130" s="271"/>
      <c r="S130" s="331">
        <f t="shared" si="8"/>
        <v>3</v>
      </c>
      <c r="T130" s="290"/>
      <c r="V130" s="157"/>
      <c r="W130" s="261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19"/>
      <c r="AO130" s="140"/>
      <c r="AP130" s="213"/>
      <c r="AQ130" s="213"/>
      <c r="AR130" s="140"/>
      <c r="AS130" s="213"/>
      <c r="AT130" s="213"/>
      <c r="AU130" s="140"/>
      <c r="AV130" s="213"/>
      <c r="AW130" s="261"/>
      <c r="AX130" s="213"/>
    </row>
    <row r="131" spans="1:50" s="19" customFormat="1" ht="15.75" thickBot="1">
      <c r="A131" s="267">
        <v>30</v>
      </c>
      <c r="B131" s="311"/>
      <c r="C131" s="312">
        <v>103</v>
      </c>
      <c r="D131" s="214"/>
      <c r="E131" s="273"/>
      <c r="F131" s="274">
        <v>1</v>
      </c>
      <c r="G131" s="214"/>
      <c r="H131" s="273">
        <v>2</v>
      </c>
      <c r="I131" s="274"/>
      <c r="J131" s="214"/>
      <c r="K131" s="306"/>
      <c r="L131" s="274"/>
      <c r="M131" s="214"/>
      <c r="N131" s="273"/>
      <c r="O131" s="274"/>
      <c r="P131" s="307"/>
      <c r="Q131" s="273"/>
      <c r="R131" s="274"/>
      <c r="S131" s="333">
        <f t="shared" si="8"/>
        <v>3</v>
      </c>
      <c r="T131" s="290">
        <f t="shared" si="9"/>
        <v>9270</v>
      </c>
      <c r="V131" s="157"/>
      <c r="W131" s="261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61"/>
      <c r="AM131" s="5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</row>
    <row r="132" spans="1:50" s="5" customFormat="1" ht="15.75" thickBot="1">
      <c r="A132" s="262" t="s">
        <v>276</v>
      </c>
      <c r="B132" s="310"/>
      <c r="C132" s="312">
        <v>104</v>
      </c>
      <c r="D132" s="270"/>
      <c r="E132" s="269"/>
      <c r="F132" s="271"/>
      <c r="G132" s="270"/>
      <c r="H132" s="269"/>
      <c r="I132" s="271"/>
      <c r="J132" s="268"/>
      <c r="K132" s="269">
        <v>8</v>
      </c>
      <c r="L132" s="271"/>
      <c r="M132" s="268"/>
      <c r="N132" s="269">
        <v>7</v>
      </c>
      <c r="O132" s="271"/>
      <c r="P132" s="268"/>
      <c r="Q132" s="269">
        <v>8</v>
      </c>
      <c r="R132" s="271"/>
      <c r="S132" s="331">
        <f t="shared" si="8"/>
        <v>23</v>
      </c>
      <c r="T132" s="290"/>
      <c r="V132" s="157"/>
      <c r="W132" s="261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19"/>
      <c r="AL132" s="19"/>
      <c r="AM132" s="2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</row>
    <row r="133" spans="1:50" s="19" customFormat="1" ht="15.75" thickBot="1">
      <c r="A133" s="267">
        <v>30</v>
      </c>
      <c r="B133" s="311"/>
      <c r="C133" s="312">
        <v>104</v>
      </c>
      <c r="D133" s="214"/>
      <c r="E133" s="273"/>
      <c r="F133" s="274"/>
      <c r="G133" s="214"/>
      <c r="H133" s="273"/>
      <c r="I133" s="274"/>
      <c r="J133" s="307"/>
      <c r="K133" s="273">
        <v>8</v>
      </c>
      <c r="L133" s="274"/>
      <c r="M133" s="307"/>
      <c r="N133" s="273">
        <v>7</v>
      </c>
      <c r="O133" s="274"/>
      <c r="P133" s="307"/>
      <c r="Q133" s="273">
        <v>8</v>
      </c>
      <c r="R133" s="274"/>
      <c r="S133" s="333">
        <f t="shared" ref="S133:S139" si="10">SUM(D133,E133,F133,G133,H133,I133:R133)</f>
        <v>23</v>
      </c>
      <c r="T133" s="290">
        <f t="shared" si="9"/>
        <v>71760</v>
      </c>
      <c r="V133" s="157"/>
      <c r="W133" s="261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61"/>
      <c r="AM133" s="2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61"/>
      <c r="AX133" s="261"/>
    </row>
    <row r="134" spans="1:50" s="5" customFormat="1" ht="15.75" thickBot="1">
      <c r="A134" s="262" t="s">
        <v>918</v>
      </c>
      <c r="B134" s="310"/>
      <c r="C134" s="312">
        <v>131</v>
      </c>
      <c r="D134" s="270"/>
      <c r="E134" s="269"/>
      <c r="F134" s="271"/>
      <c r="G134" s="270"/>
      <c r="H134" s="269"/>
      <c r="I134" s="271">
        <v>2</v>
      </c>
      <c r="J134" s="268"/>
      <c r="K134" s="269"/>
      <c r="L134" s="271"/>
      <c r="M134" s="268"/>
      <c r="N134" s="269"/>
      <c r="O134" s="271"/>
      <c r="P134" s="268"/>
      <c r="Q134" s="269"/>
      <c r="R134" s="271"/>
      <c r="S134" s="331">
        <f t="shared" si="10"/>
        <v>2</v>
      </c>
      <c r="T134" s="290"/>
      <c r="U134" s="4"/>
      <c r="V134" s="157"/>
      <c r="W134" s="261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19"/>
      <c r="AM134" s="2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</row>
    <row r="135" spans="1:50" s="19" customFormat="1" ht="15.75" thickBot="1">
      <c r="A135" s="267">
        <v>30.25</v>
      </c>
      <c r="B135" s="311"/>
      <c r="C135" s="312">
        <v>131</v>
      </c>
      <c r="D135" s="214"/>
      <c r="E135" s="273"/>
      <c r="F135" s="274"/>
      <c r="G135" s="214"/>
      <c r="H135" s="273"/>
      <c r="I135" s="274">
        <v>2</v>
      </c>
      <c r="J135" s="307"/>
      <c r="K135" s="273"/>
      <c r="L135" s="274"/>
      <c r="M135" s="307"/>
      <c r="N135" s="273"/>
      <c r="O135" s="274"/>
      <c r="P135" s="307"/>
      <c r="Q135" s="273"/>
      <c r="R135" s="274"/>
      <c r="S135" s="333">
        <f t="shared" si="10"/>
        <v>2</v>
      </c>
      <c r="T135" s="290">
        <f t="shared" si="9"/>
        <v>7925.5</v>
      </c>
      <c r="V135" s="157"/>
      <c r="W135" s="261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61"/>
      <c r="AM135" s="2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61"/>
    </row>
    <row r="136" spans="1:50" s="5" customFormat="1" ht="15.75" thickBot="1">
      <c r="A136" s="262" t="s">
        <v>408</v>
      </c>
      <c r="B136" s="310"/>
      <c r="C136" s="312">
        <v>146</v>
      </c>
      <c r="D136" s="270"/>
      <c r="E136" s="269"/>
      <c r="F136" s="271"/>
      <c r="G136" s="270"/>
      <c r="H136" s="269">
        <v>2</v>
      </c>
      <c r="I136" s="271">
        <v>2</v>
      </c>
      <c r="J136" s="268"/>
      <c r="K136" s="308"/>
      <c r="L136" s="271"/>
      <c r="M136" s="268"/>
      <c r="N136" s="308"/>
      <c r="O136" s="271"/>
      <c r="P136" s="268"/>
      <c r="Q136" s="269"/>
      <c r="R136" s="271"/>
      <c r="S136" s="331">
        <f t="shared" si="10"/>
        <v>4</v>
      </c>
      <c r="T136" s="290"/>
      <c r="V136" s="157"/>
      <c r="W136" s="261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19"/>
      <c r="AM136" s="2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</row>
    <row r="137" spans="1:50" ht="15.75" thickBot="1">
      <c r="A137" s="290">
        <v>30</v>
      </c>
      <c r="B137" s="33"/>
      <c r="C137" s="312">
        <v>146</v>
      </c>
      <c r="D137" s="295"/>
      <c r="E137" s="296"/>
      <c r="F137" s="297"/>
      <c r="G137" s="295"/>
      <c r="H137" s="296">
        <v>2</v>
      </c>
      <c r="I137" s="297">
        <v>2</v>
      </c>
      <c r="J137" s="196"/>
      <c r="K137" s="197"/>
      <c r="L137" s="297"/>
      <c r="M137" s="196"/>
      <c r="N137" s="197"/>
      <c r="O137" s="297"/>
      <c r="P137" s="196"/>
      <c r="Q137" s="296"/>
      <c r="R137" s="297"/>
      <c r="S137" s="333">
        <f t="shared" si="10"/>
        <v>4</v>
      </c>
      <c r="T137" s="290">
        <f t="shared" si="9"/>
        <v>17520</v>
      </c>
      <c r="AI137" s="261"/>
      <c r="AL137" s="19"/>
      <c r="AW137" s="261"/>
      <c r="AX137" s="261"/>
    </row>
    <row r="138" spans="1:50" s="5" customFormat="1" ht="15.75" thickBot="1">
      <c r="A138" s="262" t="s">
        <v>409</v>
      </c>
      <c r="B138" s="310"/>
      <c r="C138" s="312">
        <v>162</v>
      </c>
      <c r="D138" s="270"/>
      <c r="E138" s="269"/>
      <c r="F138" s="271"/>
      <c r="G138" s="270"/>
      <c r="H138" s="269">
        <v>2</v>
      </c>
      <c r="I138" s="271"/>
      <c r="J138" s="268"/>
      <c r="K138" s="308"/>
      <c r="L138" s="271"/>
      <c r="M138" s="268"/>
      <c r="N138" s="308"/>
      <c r="O138" s="271"/>
      <c r="P138" s="268"/>
      <c r="Q138" s="269"/>
      <c r="R138" s="271"/>
      <c r="S138" s="331">
        <f t="shared" si="10"/>
        <v>2</v>
      </c>
      <c r="T138" s="290"/>
      <c r="V138" s="157"/>
      <c r="W138" s="261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89"/>
      <c r="AJ138" s="19"/>
      <c r="AM138" s="2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</row>
    <row r="139" spans="1:50" ht="15.75" thickBot="1">
      <c r="A139" s="290">
        <v>30</v>
      </c>
      <c r="B139" s="168"/>
      <c r="C139" s="315">
        <v>162</v>
      </c>
      <c r="D139" s="298"/>
      <c r="E139" s="299"/>
      <c r="F139" s="300"/>
      <c r="G139" s="298"/>
      <c r="H139" s="299">
        <v>2</v>
      </c>
      <c r="I139" s="300"/>
      <c r="J139" s="199"/>
      <c r="K139" s="200"/>
      <c r="L139" s="300"/>
      <c r="M139" s="199"/>
      <c r="N139" s="200"/>
      <c r="O139" s="300"/>
      <c r="P139" s="199"/>
      <c r="Q139" s="299"/>
      <c r="R139" s="300"/>
      <c r="S139" s="333">
        <f t="shared" si="10"/>
        <v>2</v>
      </c>
      <c r="T139" s="290">
        <f t="shared" si="9"/>
        <v>9720</v>
      </c>
      <c r="AI139" s="261"/>
      <c r="AL139" s="19"/>
      <c r="AW139" s="261"/>
      <c r="AX139" s="261"/>
    </row>
    <row r="140" spans="1:50">
      <c r="G140" s="252"/>
      <c r="R140" s="289" t="s">
        <v>952</v>
      </c>
      <c r="T140" s="23">
        <f>SUM(T4:T139)</f>
        <v>876649.14800000016</v>
      </c>
      <c r="AL140" s="5"/>
      <c r="AW140" s="213"/>
    </row>
    <row r="141" spans="1:50">
      <c r="R141" s="289" t="s">
        <v>953</v>
      </c>
      <c r="T141" s="23">
        <f>(T140/2000)</f>
        <v>438.3245740000001</v>
      </c>
      <c r="AW141" s="261"/>
      <c r="AX141" s="261"/>
    </row>
    <row r="142" spans="1:50">
      <c r="AL142" s="5"/>
      <c r="AW142" s="213"/>
    </row>
    <row r="143" spans="1:50">
      <c r="AW143" s="261"/>
    </row>
    <row r="145" spans="49:49">
      <c r="AW145" s="261"/>
    </row>
  </sheetData>
  <mergeCells count="23">
    <mergeCell ref="V8:V12"/>
    <mergeCell ref="V5:V6"/>
    <mergeCell ref="T2:V2"/>
    <mergeCell ref="AZ3:BA3"/>
    <mergeCell ref="AC5:AC9"/>
    <mergeCell ref="AC11:AC15"/>
    <mergeCell ref="AM3:AN3"/>
    <mergeCell ref="V43:V57"/>
    <mergeCell ref="V31:V41"/>
    <mergeCell ref="V26:V29"/>
    <mergeCell ref="V22:V24"/>
    <mergeCell ref="V14:V20"/>
    <mergeCell ref="A1:B1"/>
    <mergeCell ref="AW3:AX3"/>
    <mergeCell ref="AP3:AQ3"/>
    <mergeCell ref="AS3:AT3"/>
    <mergeCell ref="D2:F2"/>
    <mergeCell ref="G2:I2"/>
    <mergeCell ref="J2:L2"/>
    <mergeCell ref="M2:O2"/>
    <mergeCell ref="P2:R2"/>
    <mergeCell ref="W2:Z2"/>
    <mergeCell ref="AC2:A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N54"/>
  <sheetViews>
    <sheetView zoomScale="55" zoomScaleNormal="55" workbookViewId="0">
      <selection activeCell="M37" sqref="M37"/>
    </sheetView>
  </sheetViews>
  <sheetFormatPr defaultRowHeight="15"/>
  <cols>
    <col min="1" max="1" width="9.140625" style="23"/>
    <col min="2" max="2" width="30.5703125" style="23" customWidth="1"/>
    <col min="3" max="3" width="9.140625" style="23"/>
    <col min="4" max="4" width="10.5703125" style="23" customWidth="1"/>
    <col min="5" max="5" width="9.140625" style="23"/>
    <col min="6" max="6" width="14.42578125" style="23" customWidth="1"/>
    <col min="7" max="7" width="18.85546875" style="23" customWidth="1"/>
    <col min="8" max="9" width="9.140625" style="23"/>
    <col min="10" max="10" width="14.28515625" style="23" customWidth="1"/>
    <col min="11" max="11" width="35.42578125" style="351" customWidth="1"/>
    <col min="12" max="12" width="12.42578125" style="23" customWidth="1"/>
    <col min="13" max="16384" width="9.140625" style="23"/>
  </cols>
  <sheetData>
    <row r="3" spans="2:14" ht="15.75" thickBot="1"/>
    <row r="4" spans="2:14" ht="15.75" thickBot="1">
      <c r="B4" s="403" t="s">
        <v>972</v>
      </c>
      <c r="C4" s="404"/>
      <c r="D4" s="404"/>
      <c r="E4" s="404"/>
      <c r="F4" s="404"/>
      <c r="G4" s="404"/>
      <c r="H4" s="404"/>
      <c r="I4" s="405"/>
    </row>
    <row r="5" spans="2:14" ht="15.75" thickBot="1">
      <c r="B5" s="361"/>
      <c r="C5" s="362"/>
      <c r="D5" s="362" t="s">
        <v>973</v>
      </c>
      <c r="E5" s="362" t="s">
        <v>974</v>
      </c>
      <c r="F5" s="362" t="s">
        <v>975</v>
      </c>
      <c r="G5" s="362" t="s">
        <v>945</v>
      </c>
      <c r="H5" s="362"/>
      <c r="I5" s="234" t="s">
        <v>976</v>
      </c>
      <c r="K5" s="363" t="s">
        <v>977</v>
      </c>
      <c r="L5" s="364" t="s">
        <v>976</v>
      </c>
      <c r="M5" s="364" t="s">
        <v>28</v>
      </c>
      <c r="N5" s="365" t="s">
        <v>978</v>
      </c>
    </row>
    <row r="6" spans="2:14" ht="15.75" thickBot="1">
      <c r="B6" s="6" t="s">
        <v>979</v>
      </c>
      <c r="C6" s="349"/>
      <c r="D6" s="349"/>
      <c r="E6" s="349"/>
      <c r="F6" s="349"/>
      <c r="G6" s="349"/>
      <c r="H6" s="349"/>
      <c r="I6" s="350"/>
      <c r="K6" s="385" t="s">
        <v>980</v>
      </c>
      <c r="L6" s="366">
        <f>SUM(I42:I43)</f>
        <v>3600</v>
      </c>
      <c r="M6" s="366">
        <v>0.376</v>
      </c>
      <c r="N6" s="367">
        <f>M6*L6</f>
        <v>1353.6</v>
      </c>
    </row>
    <row r="7" spans="2:14">
      <c r="B7" s="361" t="s">
        <v>981</v>
      </c>
      <c r="C7" s="362" t="s">
        <v>982</v>
      </c>
      <c r="D7" s="362">
        <v>3</v>
      </c>
      <c r="E7" s="362">
        <v>312</v>
      </c>
      <c r="F7" s="362">
        <v>2</v>
      </c>
      <c r="G7" s="362">
        <v>8</v>
      </c>
      <c r="H7" s="362"/>
      <c r="I7" s="207">
        <f t="shared" ref="I7:I12" si="0">(D7*E7)*(F7+G7)</f>
        <v>9360</v>
      </c>
      <c r="K7" s="385" t="s">
        <v>983</v>
      </c>
      <c r="L7" s="366">
        <f>SUM(J28,I39,I40,I45,I47,I48)</f>
        <v>9101.0010000000002</v>
      </c>
      <c r="M7" s="366">
        <v>0.66800000000000004</v>
      </c>
      <c r="N7" s="367">
        <f t="shared" ref="N7:N11" si="1">M7*L7</f>
        <v>6079.4686680000004</v>
      </c>
    </row>
    <row r="8" spans="2:14">
      <c r="B8" s="6"/>
      <c r="C8" s="349" t="s">
        <v>982</v>
      </c>
      <c r="D8" s="349">
        <v>2.3332999999999999</v>
      </c>
      <c r="E8" s="349">
        <v>312</v>
      </c>
      <c r="F8" s="349">
        <v>0</v>
      </c>
      <c r="G8" s="349">
        <v>10</v>
      </c>
      <c r="H8" s="349"/>
      <c r="I8" s="209">
        <f t="shared" si="0"/>
        <v>7279.8959999999997</v>
      </c>
      <c r="K8" s="385" t="s">
        <v>984</v>
      </c>
      <c r="L8" s="366">
        <f>SUM(I11,I12,J24,J25,J26,J27,J30)</f>
        <v>34708.813920000001</v>
      </c>
      <c r="M8" s="366">
        <v>1.0429999999999999</v>
      </c>
      <c r="N8" s="367">
        <f t="shared" si="1"/>
        <v>36201.292918560001</v>
      </c>
    </row>
    <row r="9" spans="2:14" ht="15.75" thickBot="1">
      <c r="B9" s="368"/>
      <c r="C9" s="369" t="s">
        <v>982</v>
      </c>
      <c r="D9" s="369">
        <v>1</v>
      </c>
      <c r="E9" s="369">
        <v>312</v>
      </c>
      <c r="F9" s="369">
        <v>0</v>
      </c>
      <c r="G9" s="369">
        <v>9.6999999999999993</v>
      </c>
      <c r="H9" s="369"/>
      <c r="I9" s="370">
        <f t="shared" si="0"/>
        <v>3026.3999999999996</v>
      </c>
      <c r="K9" s="385" t="s">
        <v>985</v>
      </c>
      <c r="L9" s="366">
        <f>SUM(J32,J33)</f>
        <v>9504</v>
      </c>
      <c r="M9" s="366">
        <v>1.502</v>
      </c>
      <c r="N9" s="367">
        <f t="shared" si="1"/>
        <v>14275.008</v>
      </c>
    </row>
    <row r="10" spans="2:14" ht="15.75" thickBot="1">
      <c r="B10" s="6" t="s">
        <v>986</v>
      </c>
      <c r="C10" s="349" t="s">
        <v>987</v>
      </c>
      <c r="D10" s="122">
        <v>1</v>
      </c>
      <c r="E10" s="122">
        <v>31</v>
      </c>
      <c r="F10" s="122">
        <v>0</v>
      </c>
      <c r="G10" s="122">
        <v>312</v>
      </c>
      <c r="H10" s="349"/>
      <c r="I10" s="370">
        <f t="shared" si="0"/>
        <v>9672</v>
      </c>
      <c r="K10" s="385" t="s">
        <v>987</v>
      </c>
      <c r="L10" s="366">
        <f>SUM(I10)</f>
        <v>9672</v>
      </c>
      <c r="M10" s="366">
        <v>2.044</v>
      </c>
      <c r="N10" s="367">
        <f t="shared" si="1"/>
        <v>19769.567999999999</v>
      </c>
    </row>
    <row r="11" spans="2:14" ht="15.75" thickBot="1">
      <c r="B11" s="6"/>
      <c r="C11" s="349" t="s">
        <v>984</v>
      </c>
      <c r="D11" s="122">
        <v>1</v>
      </c>
      <c r="E11" s="122">
        <v>31</v>
      </c>
      <c r="F11" s="122">
        <v>0</v>
      </c>
      <c r="G11" s="122">
        <v>312</v>
      </c>
      <c r="H11" s="349"/>
      <c r="I11" s="370">
        <f t="shared" si="0"/>
        <v>9672</v>
      </c>
      <c r="K11" s="386" t="s">
        <v>982</v>
      </c>
      <c r="L11" s="371">
        <f>SUM(I7,I8,I9,I17,I18)</f>
        <v>49119.096000000005</v>
      </c>
      <c r="M11" s="371">
        <v>3.4</v>
      </c>
      <c r="N11" s="372">
        <f t="shared" si="1"/>
        <v>167004.92640000003</v>
      </c>
    </row>
    <row r="12" spans="2:14" ht="15.75" thickBot="1">
      <c r="B12" s="6" t="s">
        <v>988</v>
      </c>
      <c r="C12" s="349" t="s">
        <v>984</v>
      </c>
      <c r="D12" s="122">
        <v>0.8</v>
      </c>
      <c r="E12" s="122">
        <v>31</v>
      </c>
      <c r="F12" s="122">
        <v>0</v>
      </c>
      <c r="G12" s="122">
        <v>312</v>
      </c>
      <c r="H12" s="349"/>
      <c r="I12" s="370">
        <f t="shared" si="0"/>
        <v>7737.6</v>
      </c>
      <c r="K12" s="387" t="s">
        <v>989</v>
      </c>
      <c r="L12" s="4">
        <f>SUM(L6:L11)</f>
        <v>115704.91092000001</v>
      </c>
      <c r="M12" s="384"/>
      <c r="N12" s="384"/>
    </row>
    <row r="13" spans="2:14" ht="15.75" thickBot="1">
      <c r="B13" s="6"/>
      <c r="C13" s="349"/>
      <c r="D13" s="349"/>
      <c r="E13" s="349"/>
      <c r="F13" s="349"/>
      <c r="G13" s="349"/>
      <c r="H13" s="349"/>
      <c r="I13" s="209"/>
      <c r="K13" s="387"/>
      <c r="L13" s="4"/>
    </row>
    <row r="14" spans="2:14">
      <c r="B14" s="6"/>
      <c r="C14" s="349"/>
      <c r="D14" s="349"/>
      <c r="E14" s="349"/>
      <c r="F14" s="349"/>
      <c r="G14" s="349"/>
      <c r="H14" s="349"/>
      <c r="I14" s="209"/>
      <c r="K14" s="388" t="s">
        <v>1010</v>
      </c>
      <c r="L14" s="377">
        <f>(L12/20)</f>
        <v>5785.2455460000001</v>
      </c>
    </row>
    <row r="15" spans="2:14" ht="15.75" thickBot="1">
      <c r="B15" s="6"/>
      <c r="C15" s="349"/>
      <c r="D15" s="349"/>
      <c r="E15" s="349"/>
      <c r="F15" s="349"/>
      <c r="G15" s="349"/>
      <c r="H15" s="349"/>
      <c r="I15" s="209"/>
      <c r="K15" s="389" t="s">
        <v>1011</v>
      </c>
      <c r="L15" s="382">
        <v>397.02499999999998</v>
      </c>
    </row>
    <row r="16" spans="2:14">
      <c r="B16" s="361" t="s">
        <v>990</v>
      </c>
      <c r="C16" s="362"/>
      <c r="D16" s="362" t="s">
        <v>973</v>
      </c>
      <c r="E16" s="362" t="s">
        <v>974</v>
      </c>
      <c r="F16" s="362" t="s">
        <v>975</v>
      </c>
      <c r="G16" s="362" t="s">
        <v>945</v>
      </c>
      <c r="H16" s="362"/>
      <c r="I16" s="207" t="s">
        <v>976</v>
      </c>
    </row>
    <row r="17" spans="2:12">
      <c r="B17" s="6" t="s">
        <v>991</v>
      </c>
      <c r="C17" s="349" t="s">
        <v>992</v>
      </c>
      <c r="D17" s="349">
        <v>4</v>
      </c>
      <c r="E17" s="349">
        <v>312</v>
      </c>
      <c r="F17" s="349">
        <v>4</v>
      </c>
      <c r="G17" s="349">
        <v>14.7</v>
      </c>
      <c r="H17" s="349"/>
      <c r="I17" s="209">
        <f>(D17*E17)*(F17+G17)</f>
        <v>23337.599999999999</v>
      </c>
      <c r="K17" s="390" t="s">
        <v>1009</v>
      </c>
      <c r="L17" s="391">
        <f>(L14+L15)</f>
        <v>6182.2705459999997</v>
      </c>
    </row>
    <row r="18" spans="2:12" ht="15.75" thickBot="1">
      <c r="B18" s="368" t="s">
        <v>993</v>
      </c>
      <c r="C18" s="369" t="s">
        <v>992</v>
      </c>
      <c r="D18" s="369">
        <v>2</v>
      </c>
      <c r="E18" s="369">
        <v>312</v>
      </c>
      <c r="F18" s="369">
        <v>2.5</v>
      </c>
      <c r="G18" s="369">
        <v>7.3</v>
      </c>
      <c r="H18" s="369"/>
      <c r="I18" s="370">
        <f>(D18*E18)*(F18+G18)</f>
        <v>6115.2000000000007</v>
      </c>
    </row>
    <row r="19" spans="2:12" ht="15.75" thickBot="1"/>
    <row r="20" spans="2:12" ht="15.75" thickBot="1">
      <c r="B20" s="403" t="s">
        <v>994</v>
      </c>
      <c r="C20" s="404"/>
      <c r="D20" s="404"/>
      <c r="E20" s="404"/>
      <c r="F20" s="404"/>
      <c r="G20" s="404"/>
      <c r="H20" s="404"/>
      <c r="I20" s="405"/>
      <c r="J20" s="373" t="s">
        <v>995</v>
      </c>
    </row>
    <row r="21" spans="2:12" ht="15.75" thickBot="1">
      <c r="B21" s="374"/>
      <c r="C21" s="375"/>
      <c r="D21" s="375" t="s">
        <v>973</v>
      </c>
      <c r="E21" s="375" t="s">
        <v>974</v>
      </c>
      <c r="F21" s="375" t="s">
        <v>975</v>
      </c>
      <c r="G21" s="375" t="s">
        <v>945</v>
      </c>
      <c r="H21" s="375"/>
      <c r="I21" s="348" t="s">
        <v>976</v>
      </c>
      <c r="J21" s="376"/>
    </row>
    <row r="22" spans="2:12">
      <c r="B22" s="361" t="s">
        <v>996</v>
      </c>
      <c r="C22" s="362"/>
      <c r="D22" s="362"/>
      <c r="E22" s="362"/>
      <c r="F22" s="362"/>
      <c r="G22" s="362"/>
      <c r="H22" s="362"/>
      <c r="I22" s="377"/>
      <c r="J22" s="376"/>
    </row>
    <row r="23" spans="2:12" ht="15.75" thickBot="1">
      <c r="B23" s="6"/>
      <c r="C23" s="349"/>
      <c r="D23" s="349"/>
      <c r="E23" s="349"/>
      <c r="F23" s="349"/>
      <c r="G23" s="349"/>
      <c r="H23" s="349"/>
      <c r="I23" s="350"/>
      <c r="J23" s="376"/>
    </row>
    <row r="24" spans="2:12" ht="15.75" thickBot="1">
      <c r="B24" s="6" t="s">
        <v>997</v>
      </c>
      <c r="C24" s="349" t="s">
        <v>984</v>
      </c>
      <c r="D24" s="378">
        <v>4</v>
      </c>
      <c r="E24" s="349">
        <v>144</v>
      </c>
      <c r="F24" s="349">
        <v>1</v>
      </c>
      <c r="G24" s="349">
        <v>3.5</v>
      </c>
      <c r="H24" s="349"/>
      <c r="I24" s="207">
        <f>(D24*E24)*(F24+G24)</f>
        <v>2592</v>
      </c>
      <c r="J24" s="376">
        <f>I24*2</f>
        <v>5184</v>
      </c>
    </row>
    <row r="25" spans="2:12" ht="15.75" thickBot="1">
      <c r="B25" s="6"/>
      <c r="C25" s="349" t="s">
        <v>984</v>
      </c>
      <c r="D25" s="378">
        <v>2</v>
      </c>
      <c r="E25" s="349">
        <v>144</v>
      </c>
      <c r="F25" s="349">
        <v>0</v>
      </c>
      <c r="G25" s="349">
        <v>5</v>
      </c>
      <c r="H25" s="349"/>
      <c r="I25" s="207">
        <f t="shared" ref="I25:I33" si="2">(D25*E25)*(F25+G25)</f>
        <v>1440</v>
      </c>
      <c r="J25" s="376">
        <f t="shared" ref="J25:J33" si="3">I25*2</f>
        <v>2880</v>
      </c>
    </row>
    <row r="26" spans="2:12" ht="15.75" thickBot="1">
      <c r="B26" s="6"/>
      <c r="C26" s="349" t="s">
        <v>984</v>
      </c>
      <c r="D26" s="378">
        <v>1</v>
      </c>
      <c r="E26" s="349">
        <v>144</v>
      </c>
      <c r="F26" s="349">
        <v>0</v>
      </c>
      <c r="G26" s="349">
        <v>5</v>
      </c>
      <c r="H26" s="349"/>
      <c r="I26" s="207">
        <f t="shared" si="2"/>
        <v>720</v>
      </c>
      <c r="J26" s="376">
        <f t="shared" si="3"/>
        <v>1440</v>
      </c>
    </row>
    <row r="27" spans="2:12" ht="15.75" thickBot="1">
      <c r="B27" s="6" t="s">
        <v>986</v>
      </c>
      <c r="C27" s="349" t="s">
        <v>984</v>
      </c>
      <c r="D27" s="378">
        <v>1.2</v>
      </c>
      <c r="E27" s="349">
        <v>14.5</v>
      </c>
      <c r="F27" s="349">
        <v>0</v>
      </c>
      <c r="G27" s="349">
        <v>144</v>
      </c>
      <c r="H27" s="349"/>
      <c r="I27" s="207">
        <f t="shared" si="2"/>
        <v>2505.6</v>
      </c>
      <c r="J27" s="376">
        <f t="shared" si="3"/>
        <v>5011.2</v>
      </c>
    </row>
    <row r="28" spans="2:12" ht="15.75" thickBot="1">
      <c r="B28" s="6"/>
      <c r="C28" s="349" t="s">
        <v>983</v>
      </c>
      <c r="D28" s="378">
        <v>1</v>
      </c>
      <c r="E28" s="349">
        <v>14.5</v>
      </c>
      <c r="F28" s="349">
        <v>0</v>
      </c>
      <c r="G28" s="349">
        <v>144</v>
      </c>
      <c r="H28" s="349"/>
      <c r="I28" s="207">
        <f t="shared" si="2"/>
        <v>2088</v>
      </c>
      <c r="J28" s="376">
        <f t="shared" si="3"/>
        <v>4176</v>
      </c>
    </row>
    <row r="29" spans="2:12" ht="15.75" thickBot="1">
      <c r="B29" s="6" t="s">
        <v>998</v>
      </c>
      <c r="C29" s="349"/>
      <c r="D29" s="378"/>
      <c r="E29" s="349"/>
      <c r="F29" s="349"/>
      <c r="G29" s="349"/>
      <c r="H29" s="349"/>
      <c r="I29" s="207">
        <f t="shared" si="2"/>
        <v>0</v>
      </c>
      <c r="J29" s="376">
        <f t="shared" si="3"/>
        <v>0</v>
      </c>
    </row>
    <row r="30" spans="2:12" ht="15.75" thickBot="1">
      <c r="B30" s="6"/>
      <c r="C30" s="349" t="s">
        <v>984</v>
      </c>
      <c r="D30" s="378">
        <v>0.66666999999999998</v>
      </c>
      <c r="E30" s="349">
        <v>14.5</v>
      </c>
      <c r="F30" s="349">
        <v>0</v>
      </c>
      <c r="G30" s="349">
        <v>144</v>
      </c>
      <c r="H30" s="349"/>
      <c r="I30" s="207">
        <f t="shared" si="2"/>
        <v>1392.0069599999999</v>
      </c>
      <c r="J30" s="376">
        <f t="shared" si="3"/>
        <v>2784.0139199999999</v>
      </c>
    </row>
    <row r="31" spans="2:12" ht="15.75" thickBot="1">
      <c r="B31" s="6" t="s">
        <v>999</v>
      </c>
      <c r="C31" s="349"/>
      <c r="D31" s="378"/>
      <c r="E31" s="349"/>
      <c r="F31" s="349"/>
      <c r="G31" s="349"/>
      <c r="H31" s="349"/>
      <c r="I31" s="207">
        <f t="shared" si="2"/>
        <v>0</v>
      </c>
      <c r="J31" s="376">
        <f t="shared" si="3"/>
        <v>0</v>
      </c>
    </row>
    <row r="32" spans="2:12" ht="15.75" thickBot="1">
      <c r="B32" s="6"/>
      <c r="C32" s="349" t="s">
        <v>985</v>
      </c>
      <c r="D32" s="378">
        <v>2</v>
      </c>
      <c r="E32" s="349">
        <v>144</v>
      </c>
      <c r="F32" s="349">
        <v>2</v>
      </c>
      <c r="G32" s="349">
        <v>8.6999999999999993</v>
      </c>
      <c r="H32" s="349"/>
      <c r="I32" s="207">
        <f t="shared" si="2"/>
        <v>3081.6</v>
      </c>
      <c r="J32" s="376">
        <f t="shared" si="3"/>
        <v>6163.2</v>
      </c>
    </row>
    <row r="33" spans="2:10" ht="15.75" thickBot="1">
      <c r="B33" s="368"/>
      <c r="C33" s="369" t="s">
        <v>985</v>
      </c>
      <c r="D33" s="379">
        <v>2</v>
      </c>
      <c r="E33" s="369">
        <v>144</v>
      </c>
      <c r="F33" s="369">
        <v>1.5</v>
      </c>
      <c r="G33" s="369">
        <v>4.3</v>
      </c>
      <c r="H33" s="369"/>
      <c r="I33" s="352">
        <f t="shared" si="2"/>
        <v>1670.3999999999999</v>
      </c>
      <c r="J33" s="380">
        <f t="shared" si="3"/>
        <v>3340.7999999999997</v>
      </c>
    </row>
    <row r="34" spans="2:10" ht="15.75" thickBot="1"/>
    <row r="35" spans="2:10" ht="15.75" thickBot="1">
      <c r="B35" s="403" t="s">
        <v>1000</v>
      </c>
      <c r="C35" s="404"/>
      <c r="D35" s="404"/>
      <c r="E35" s="404"/>
      <c r="F35" s="404"/>
      <c r="G35" s="404"/>
      <c r="H35" s="404"/>
      <c r="I35" s="405"/>
    </row>
    <row r="36" spans="2:10" ht="15.75" thickBot="1">
      <c r="B36" s="374"/>
      <c r="C36" s="375"/>
      <c r="D36" s="375" t="s">
        <v>973</v>
      </c>
      <c r="E36" s="375" t="s">
        <v>974</v>
      </c>
      <c r="F36" s="375" t="s">
        <v>975</v>
      </c>
      <c r="G36" s="375" t="s">
        <v>945</v>
      </c>
      <c r="H36" s="375"/>
      <c r="I36" s="348" t="s">
        <v>976</v>
      </c>
    </row>
    <row r="37" spans="2:10">
      <c r="B37" s="361" t="s">
        <v>996</v>
      </c>
      <c r="C37" s="362"/>
      <c r="D37" s="362"/>
      <c r="E37" s="362"/>
      <c r="F37" s="362"/>
      <c r="G37" s="362"/>
      <c r="H37" s="362"/>
      <c r="I37" s="377"/>
    </row>
    <row r="38" spans="2:10" ht="15.75" thickBot="1">
      <c r="B38" s="6"/>
      <c r="C38" s="349"/>
      <c r="D38" s="349"/>
      <c r="E38" s="349"/>
      <c r="F38" s="349"/>
      <c r="G38" s="349"/>
      <c r="H38" s="349"/>
      <c r="I38" s="350"/>
    </row>
    <row r="39" spans="2:10" ht="15.75" thickBot="1">
      <c r="B39" s="6" t="s">
        <v>997</v>
      </c>
      <c r="C39" s="349" t="s">
        <v>983</v>
      </c>
      <c r="D39" s="378">
        <v>2</v>
      </c>
      <c r="E39" s="349">
        <v>150</v>
      </c>
      <c r="F39" s="349">
        <v>0.66666999999999998</v>
      </c>
      <c r="G39" s="349">
        <v>3</v>
      </c>
      <c r="H39" s="349"/>
      <c r="I39" s="207">
        <f>(D39*E39)*(F39+G39)</f>
        <v>1100.001</v>
      </c>
    </row>
    <row r="40" spans="2:10" ht="15.75" thickBot="1">
      <c r="B40" s="6"/>
      <c r="C40" s="349" t="s">
        <v>983</v>
      </c>
      <c r="D40" s="378">
        <v>1</v>
      </c>
      <c r="E40" s="349">
        <v>150</v>
      </c>
      <c r="F40" s="349">
        <v>0</v>
      </c>
      <c r="G40" s="349">
        <v>4</v>
      </c>
      <c r="H40" s="349"/>
      <c r="I40" s="207">
        <f t="shared" ref="I40:I48" si="4">(D40*E40)*(F40+G40)</f>
        <v>600</v>
      </c>
    </row>
    <row r="41" spans="2:10" ht="15.75" thickBot="1">
      <c r="B41" s="6"/>
      <c r="C41" s="349"/>
      <c r="D41" s="378"/>
      <c r="E41" s="349"/>
      <c r="F41" s="349"/>
      <c r="G41" s="349"/>
      <c r="H41" s="349"/>
      <c r="I41" s="207"/>
    </row>
    <row r="42" spans="2:10" ht="15.75" thickBot="1">
      <c r="B42" s="6" t="s">
        <v>986</v>
      </c>
      <c r="C42" s="349" t="s">
        <v>980</v>
      </c>
      <c r="D42" s="378">
        <v>2</v>
      </c>
      <c r="E42" s="349">
        <v>8</v>
      </c>
      <c r="F42" s="349">
        <v>0</v>
      </c>
      <c r="G42" s="349">
        <v>150</v>
      </c>
      <c r="H42" s="349"/>
      <c r="I42" s="207">
        <f t="shared" si="4"/>
        <v>2400</v>
      </c>
    </row>
    <row r="43" spans="2:10" ht="15.75" thickBot="1">
      <c r="B43" s="6"/>
      <c r="C43" s="349" t="s">
        <v>980</v>
      </c>
      <c r="D43" s="378">
        <v>1</v>
      </c>
      <c r="E43" s="349">
        <v>8</v>
      </c>
      <c r="F43" s="349">
        <v>0</v>
      </c>
      <c r="G43" s="349">
        <v>150</v>
      </c>
      <c r="H43" s="349"/>
      <c r="I43" s="207">
        <f t="shared" si="4"/>
        <v>1200</v>
      </c>
    </row>
    <row r="44" spans="2:10" ht="15.75" thickBot="1">
      <c r="B44" s="6" t="s">
        <v>998</v>
      </c>
      <c r="C44" s="349"/>
      <c r="D44" s="378"/>
      <c r="E44" s="349"/>
      <c r="F44" s="349"/>
      <c r="G44" s="349"/>
      <c r="H44" s="349"/>
      <c r="I44" s="207">
        <f t="shared" si="4"/>
        <v>0</v>
      </c>
    </row>
    <row r="45" spans="2:10" ht="15.75" thickBot="1">
      <c r="B45" s="6"/>
      <c r="C45" s="349" t="s">
        <v>983</v>
      </c>
      <c r="D45" s="378">
        <v>0.5</v>
      </c>
      <c r="E45" s="349">
        <v>8</v>
      </c>
      <c r="F45" s="349">
        <v>0</v>
      </c>
      <c r="G45" s="349">
        <v>150</v>
      </c>
      <c r="H45" s="349"/>
      <c r="I45" s="207">
        <f t="shared" si="4"/>
        <v>600</v>
      </c>
    </row>
    <row r="46" spans="2:10" ht="15.75" thickBot="1">
      <c r="B46" s="6" t="s">
        <v>999</v>
      </c>
      <c r="C46" s="349"/>
      <c r="D46" s="378"/>
      <c r="E46" s="349"/>
      <c r="F46" s="349"/>
      <c r="G46" s="349"/>
      <c r="H46" s="349"/>
      <c r="I46" s="207">
        <f t="shared" si="4"/>
        <v>0</v>
      </c>
    </row>
    <row r="47" spans="2:10" ht="15.75" thickBot="1">
      <c r="B47" s="6"/>
      <c r="C47" s="349" t="s">
        <v>983</v>
      </c>
      <c r="D47" s="378">
        <v>2</v>
      </c>
      <c r="E47" s="349">
        <v>150</v>
      </c>
      <c r="F47" s="349">
        <v>1.5</v>
      </c>
      <c r="G47" s="349">
        <v>4</v>
      </c>
      <c r="H47" s="349"/>
      <c r="I47" s="207">
        <f t="shared" si="4"/>
        <v>1650</v>
      </c>
    </row>
    <row r="48" spans="2:10" ht="15.75" thickBot="1">
      <c r="B48" s="368"/>
      <c r="C48" s="369" t="s">
        <v>983</v>
      </c>
      <c r="D48" s="379">
        <v>2</v>
      </c>
      <c r="E48" s="369">
        <v>150</v>
      </c>
      <c r="F48" s="369">
        <v>1.25</v>
      </c>
      <c r="G48" s="369">
        <v>2</v>
      </c>
      <c r="H48" s="369"/>
      <c r="I48" s="352">
        <f t="shared" si="4"/>
        <v>975</v>
      </c>
    </row>
    <row r="49" spans="2:7" ht="15.75" thickBot="1"/>
    <row r="50" spans="2:7">
      <c r="B50" s="361" t="s">
        <v>1001</v>
      </c>
      <c r="C50" s="362" t="s">
        <v>1005</v>
      </c>
      <c r="D50" s="362" t="s">
        <v>1008</v>
      </c>
      <c r="E50" s="362" t="s">
        <v>1006</v>
      </c>
      <c r="F50" s="362" t="s">
        <v>1007</v>
      </c>
      <c r="G50" s="377" t="s">
        <v>1009</v>
      </c>
    </row>
    <row r="51" spans="2:7">
      <c r="B51" s="6" t="s">
        <v>1002</v>
      </c>
      <c r="C51" s="349">
        <v>22</v>
      </c>
      <c r="D51" s="349">
        <f>(22*14)</f>
        <v>308</v>
      </c>
      <c r="E51" s="349">
        <v>8.5</v>
      </c>
      <c r="F51" s="349">
        <f>E51*D51</f>
        <v>2618</v>
      </c>
      <c r="G51" s="350">
        <f>F51/20</f>
        <v>130.9</v>
      </c>
    </row>
    <row r="52" spans="2:7">
      <c r="B52" s="6" t="s">
        <v>1003</v>
      </c>
      <c r="C52" s="349">
        <v>19</v>
      </c>
      <c r="D52" s="349">
        <f>(16*19)</f>
        <v>304</v>
      </c>
      <c r="E52" s="349">
        <v>12.5</v>
      </c>
      <c r="F52" s="349">
        <f>(D52*E52)</f>
        <v>3800</v>
      </c>
      <c r="G52" s="350">
        <f>F52/20</f>
        <v>190</v>
      </c>
    </row>
    <row r="53" spans="2:7" ht="15.75" thickBot="1">
      <c r="B53" s="381" t="s">
        <v>1004</v>
      </c>
      <c r="C53" s="369">
        <v>5</v>
      </c>
      <c r="D53" s="369">
        <f>(21*5)</f>
        <v>105</v>
      </c>
      <c r="E53" s="369">
        <v>14.5</v>
      </c>
      <c r="F53" s="369">
        <f>D53*E53</f>
        <v>1522.5</v>
      </c>
      <c r="G53" s="382">
        <f>F53/20</f>
        <v>76.125</v>
      </c>
    </row>
    <row r="54" spans="2:7" ht="15.75" thickBot="1">
      <c r="F54" s="374" t="s">
        <v>958</v>
      </c>
      <c r="G54" s="383">
        <f>SUM(G51:G53)</f>
        <v>397.02499999999998</v>
      </c>
    </row>
  </sheetData>
  <mergeCells count="3">
    <mergeCell ref="B4:I4"/>
    <mergeCell ref="B20:I20"/>
    <mergeCell ref="B35:I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E5:G21"/>
  <sheetViews>
    <sheetView workbookViewId="0">
      <selection activeCell="B4" sqref="B4"/>
    </sheetView>
  </sheetViews>
  <sheetFormatPr defaultRowHeight="15"/>
  <cols>
    <col min="5" max="5" width="11.85546875" style="351" customWidth="1"/>
    <col min="6" max="6" width="28" style="351" customWidth="1"/>
    <col min="7" max="7" width="14.5703125" style="393" customWidth="1"/>
  </cols>
  <sheetData>
    <row r="5" spans="5:7" ht="15.75" thickBot="1"/>
    <row r="6" spans="5:7">
      <c r="E6" s="328" t="s">
        <v>1013</v>
      </c>
      <c r="F6" s="392" t="s">
        <v>1014</v>
      </c>
      <c r="G6" s="400" t="s">
        <v>1012</v>
      </c>
    </row>
    <row r="7" spans="5:7" ht="15.75" thickBot="1">
      <c r="E7" s="298">
        <v>1073358</v>
      </c>
      <c r="F7" s="299">
        <v>1.1499999999999999</v>
      </c>
      <c r="G7" s="401">
        <f>E7*F7</f>
        <v>1234361.7</v>
      </c>
    </row>
    <row r="8" spans="5:7" ht="15.75" thickBot="1"/>
    <row r="9" spans="5:7">
      <c r="E9" s="328" t="s">
        <v>1015</v>
      </c>
      <c r="F9" s="392" t="s">
        <v>1016</v>
      </c>
      <c r="G9" s="400" t="s">
        <v>1012</v>
      </c>
    </row>
    <row r="10" spans="5:7" ht="15.75" thickBot="1">
      <c r="E10" s="298">
        <f>721+2660</f>
        <v>3381</v>
      </c>
      <c r="F10" s="299">
        <v>110.4</v>
      </c>
      <c r="G10" s="401">
        <f>F10*E10</f>
        <v>373262.4</v>
      </c>
    </row>
    <row r="11" spans="5:7" ht="15.75" thickBot="1"/>
    <row r="12" spans="5:7">
      <c r="E12" s="328" t="s">
        <v>1018</v>
      </c>
      <c r="F12" s="392" t="s">
        <v>1017</v>
      </c>
      <c r="G12" s="400" t="s">
        <v>1012</v>
      </c>
    </row>
    <row r="13" spans="5:7" ht="15.75" thickBot="1">
      <c r="E13" s="298">
        <v>6183</v>
      </c>
      <c r="F13" s="299">
        <v>8.0500000000000007</v>
      </c>
      <c r="G13" s="401">
        <f>E13*F13</f>
        <v>49773.15</v>
      </c>
    </row>
    <row r="14" spans="5:7" ht="15.75" thickBot="1"/>
    <row r="15" spans="5:7" ht="15.75" thickBot="1">
      <c r="F15" s="359" t="s">
        <v>1012</v>
      </c>
      <c r="G15" s="402">
        <f>SUM(G7,G10,G13)</f>
        <v>1657397.25</v>
      </c>
    </row>
    <row r="21" spans="6:6">
      <c r="F21" s="3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Beams</vt:lpstr>
      <vt:lpstr>Interior Girders</vt:lpstr>
      <vt:lpstr>Exterior Girders</vt:lpstr>
      <vt:lpstr>Truss Design Data</vt:lpstr>
      <vt:lpstr>Columns</vt:lpstr>
      <vt:lpstr>Steel Summary</vt:lpstr>
      <vt:lpstr>Rebar</vt:lpstr>
      <vt:lpstr>Total Cost Estimate</vt:lpstr>
    </vt:vector>
  </TitlesOfParts>
  <Company>Worcester Polytechnic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ccclabs</dc:creator>
  <cp:lastModifiedBy>ccclabs</cp:lastModifiedBy>
  <cp:lastPrinted>2009-02-05T02:42:20Z</cp:lastPrinted>
  <dcterms:created xsi:type="dcterms:W3CDTF">2008-11-18T21:04:35Z</dcterms:created>
  <dcterms:modified xsi:type="dcterms:W3CDTF">2009-03-06T18:25:38Z</dcterms:modified>
</cp:coreProperties>
</file>