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5.xml" ContentType="application/vnd.openxmlformats-officedocument.themeOverride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9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0.xml" ContentType="application/vnd.openxmlformats-officedocument.themeOverrid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2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4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5.xml" ContentType="application/vnd.openxmlformats-officedocument.themeOverride+xml"/>
  <Override PartName="/xl/drawings/drawing1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6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7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28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9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0.xml" ContentType="application/vnd.openxmlformats-officedocument.themeOverride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1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2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3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4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5.xml" ContentType="application/vnd.openxmlformats-officedocument.themeOverride+xml"/>
  <Override PartName="/xl/drawings/drawing12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6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37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38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39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0.xml" ContentType="application/vnd.openxmlformats-officedocument.themeOverrid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1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2.xml" ContentType="application/vnd.openxmlformats-officedocument.themeOverrid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3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4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5.xml" ContentType="application/vnd.openxmlformats-officedocument.themeOverride+xml"/>
  <Override PartName="/xl/drawings/drawing14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46.xml" ContentType="application/vnd.openxmlformats-officedocument.themeOverrid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47.xml" ContentType="application/vnd.openxmlformats-officedocument.themeOverrid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48.xml" ContentType="application/vnd.openxmlformats-officedocument.themeOverrid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49.xml" ContentType="application/vnd.openxmlformats-officedocument.themeOverrid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0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pi0-my.sharepoint.com/personal/gdmannino_wpi_edu/Documents/"/>
    </mc:Choice>
  </mc:AlternateContent>
  <xr:revisionPtr revIDLastSave="594" documentId="8_{23F046CA-9E22-4588-ABB9-572EEFA7FAA2}" xr6:coauthVersionLast="45" xr6:coauthVersionMax="45" xr10:uidLastSave="{A76E2061-744A-4327-AC04-B85A8EF7D573}"/>
  <bookViews>
    <workbookView xWindow="-120" yWindow="-120" windowWidth="20730" windowHeight="11160" xr2:uid="{790246BD-889C-45A3-A3CD-909E5D9F3E6D}"/>
  </bookViews>
  <sheets>
    <sheet name="Energy Usage &amp; Carbon Footprint" sheetId="11" r:id="rId1"/>
    <sheet name="Annual Carbon Footprint" sheetId="16" r:id="rId2"/>
    <sheet name="Carbon Footprint per Source" sheetId="17" r:id="rId3"/>
    <sheet name="Carbon Footprint% per Source" sheetId="18" r:id="rId4"/>
    <sheet name="Carbon Footprint% per Source II" sheetId="19" r:id="rId5"/>
    <sheet name="2016" sheetId="1" r:id="rId6"/>
    <sheet name="2017" sheetId="12" r:id="rId7"/>
    <sheet name="2018" sheetId="13" r:id="rId8"/>
    <sheet name="2019" sheetId="14" r:id="rId9"/>
    <sheet name="2020" sheetId="15" r:id="rId10"/>
    <sheet name="2021" sheetId="20" r:id="rId11"/>
    <sheet name="2022" sheetId="21" r:id="rId12"/>
    <sheet name="2023" sheetId="22" r:id="rId13"/>
    <sheet name="2024" sheetId="23" r:id="rId14"/>
    <sheet name="2025" sheetId="24" r:id="rId15"/>
    <sheet name="FAQ's" sheetId="10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6" i="11" l="1"/>
  <c r="AB32" i="11"/>
  <c r="AB33" i="11"/>
  <c r="AB34" i="11"/>
  <c r="AB35" i="11"/>
  <c r="AB31" i="11"/>
  <c r="Y32" i="11"/>
  <c r="Y33" i="11"/>
  <c r="Y34" i="11"/>
  <c r="Y35" i="11"/>
  <c r="Y36" i="11"/>
  <c r="Y31" i="11"/>
  <c r="V32" i="11"/>
  <c r="V33" i="11"/>
  <c r="V34" i="11"/>
  <c r="V35" i="11"/>
  <c r="V36" i="11"/>
  <c r="V31" i="11"/>
  <c r="S32" i="11"/>
  <c r="S33" i="11"/>
  <c r="S34" i="11"/>
  <c r="S35" i="11"/>
  <c r="S36" i="11"/>
  <c r="S31" i="11"/>
  <c r="P32" i="11"/>
  <c r="P33" i="11"/>
  <c r="P34" i="11"/>
  <c r="P35" i="11"/>
  <c r="P36" i="11"/>
  <c r="P31" i="11"/>
  <c r="J39" i="11"/>
  <c r="M32" i="11"/>
  <c r="M33" i="11"/>
  <c r="M34" i="11"/>
  <c r="M35" i="11"/>
  <c r="M36" i="11"/>
  <c r="M31" i="11"/>
  <c r="K36" i="11"/>
  <c r="J31" i="11"/>
  <c r="J32" i="11"/>
  <c r="J33" i="11"/>
  <c r="J34" i="11"/>
  <c r="J35" i="11"/>
  <c r="J36" i="11"/>
  <c r="G32" i="11"/>
  <c r="G33" i="11"/>
  <c r="G34" i="11"/>
  <c r="G35" i="11"/>
  <c r="G36" i="11"/>
  <c r="G31" i="11"/>
  <c r="D32" i="11"/>
  <c r="D33" i="11"/>
  <c r="D34" i="11"/>
  <c r="D35" i="11"/>
  <c r="D36" i="11"/>
  <c r="D31" i="11"/>
  <c r="AC21" i="11"/>
  <c r="T42" i="11" l="1"/>
  <c r="T41" i="11"/>
  <c r="T40" i="11"/>
  <c r="T39" i="11"/>
  <c r="R42" i="11"/>
  <c r="R41" i="11"/>
  <c r="R40" i="11"/>
  <c r="R39" i="11"/>
  <c r="P42" i="11"/>
  <c r="P41" i="11"/>
  <c r="P40" i="11"/>
  <c r="P39" i="11"/>
  <c r="N42" i="11"/>
  <c r="N41" i="11"/>
  <c r="N40" i="11"/>
  <c r="N39" i="11"/>
  <c r="L42" i="11"/>
  <c r="L41" i="11"/>
  <c r="L40" i="11"/>
  <c r="L39" i="11"/>
  <c r="Q39" i="11"/>
  <c r="O41" i="11"/>
  <c r="AB20" i="11"/>
  <c r="Y22" i="11"/>
  <c r="V24" i="11"/>
  <c r="S20" i="11"/>
  <c r="Y8" i="11"/>
  <c r="AB8" i="11"/>
  <c r="AB7" i="11"/>
  <c r="AB6" i="11"/>
  <c r="AB22" i="11" s="1"/>
  <c r="AB5" i="11"/>
  <c r="AB21" i="11" s="1"/>
  <c r="AB4" i="11"/>
  <c r="AB3" i="11"/>
  <c r="Y6" i="11"/>
  <c r="Y7" i="11"/>
  <c r="Y5" i="11"/>
  <c r="Y21" i="11" s="1"/>
  <c r="Y4" i="11"/>
  <c r="Y3" i="11"/>
  <c r="Y19" i="11" s="1"/>
  <c r="V8" i="11"/>
  <c r="V7" i="11"/>
  <c r="V23" i="11" s="1"/>
  <c r="V6" i="11"/>
  <c r="V5" i="11"/>
  <c r="V3" i="11"/>
  <c r="V4" i="11"/>
  <c r="V20" i="11" s="1"/>
  <c r="S8" i="11"/>
  <c r="S24" i="11" s="1"/>
  <c r="S7" i="11"/>
  <c r="S23" i="11" s="1"/>
  <c r="S6" i="11"/>
  <c r="S22" i="11" s="1"/>
  <c r="S5" i="11"/>
  <c r="S21" i="11" s="1"/>
  <c r="S4" i="11"/>
  <c r="S3" i="11"/>
  <c r="S19" i="11" s="1"/>
  <c r="P8" i="11"/>
  <c r="P24" i="11" s="1"/>
  <c r="P7" i="11"/>
  <c r="P6" i="11"/>
  <c r="P22" i="11" s="1"/>
  <c r="P5" i="11"/>
  <c r="P4" i="11"/>
  <c r="P20" i="11" s="1"/>
  <c r="P3" i="11"/>
  <c r="P19" i="11" s="1"/>
  <c r="H23" i="24"/>
  <c r="G23" i="24"/>
  <c r="F23" i="24"/>
  <c r="E23" i="24"/>
  <c r="D23" i="24"/>
  <c r="C23" i="24"/>
  <c r="I23" i="24" s="1"/>
  <c r="H22" i="24"/>
  <c r="G22" i="24"/>
  <c r="F22" i="24"/>
  <c r="E22" i="24"/>
  <c r="D22" i="24"/>
  <c r="C22" i="24"/>
  <c r="H21" i="24"/>
  <c r="G21" i="24"/>
  <c r="F21" i="24"/>
  <c r="E21" i="24"/>
  <c r="D21" i="24"/>
  <c r="C21" i="24"/>
  <c r="H20" i="24"/>
  <c r="G20" i="24"/>
  <c r="F20" i="24"/>
  <c r="E20" i="24"/>
  <c r="D20" i="24"/>
  <c r="C20" i="24"/>
  <c r="H16" i="24"/>
  <c r="G16" i="24"/>
  <c r="H15" i="24"/>
  <c r="G15" i="24"/>
  <c r="F15" i="24"/>
  <c r="F16" i="24" s="1"/>
  <c r="E15" i="24"/>
  <c r="E16" i="24" s="1"/>
  <c r="D15" i="24"/>
  <c r="D16" i="24" s="1"/>
  <c r="C15" i="24"/>
  <c r="C16" i="24" s="1"/>
  <c r="H23" i="23"/>
  <c r="G23" i="23"/>
  <c r="F23" i="23"/>
  <c r="E23" i="23"/>
  <c r="D23" i="23"/>
  <c r="C23" i="23"/>
  <c r="H22" i="23"/>
  <c r="G22" i="23"/>
  <c r="F22" i="23"/>
  <c r="E22" i="23"/>
  <c r="D22" i="23"/>
  <c r="C22" i="23"/>
  <c r="H21" i="23"/>
  <c r="G21" i="23"/>
  <c r="F21" i="23"/>
  <c r="E21" i="23"/>
  <c r="D21" i="23"/>
  <c r="C21" i="23"/>
  <c r="H20" i="23"/>
  <c r="G20" i="23"/>
  <c r="F20" i="23"/>
  <c r="E20" i="23"/>
  <c r="D20" i="23"/>
  <c r="C20" i="23"/>
  <c r="H15" i="23"/>
  <c r="H16" i="23" s="1"/>
  <c r="G15" i="23"/>
  <c r="G16" i="23" s="1"/>
  <c r="F15" i="23"/>
  <c r="F16" i="23" s="1"/>
  <c r="E15" i="23"/>
  <c r="E16" i="23" s="1"/>
  <c r="D15" i="23"/>
  <c r="D16" i="23" s="1"/>
  <c r="C15" i="23"/>
  <c r="C16" i="23" s="1"/>
  <c r="H23" i="22"/>
  <c r="G23" i="22"/>
  <c r="F23" i="22"/>
  <c r="E23" i="22"/>
  <c r="D23" i="22"/>
  <c r="C23" i="22"/>
  <c r="H22" i="22"/>
  <c r="G22" i="22"/>
  <c r="F22" i="22"/>
  <c r="E22" i="22"/>
  <c r="D22" i="22"/>
  <c r="C22" i="22"/>
  <c r="H21" i="22"/>
  <c r="G21" i="22"/>
  <c r="F21" i="22"/>
  <c r="E21" i="22"/>
  <c r="D21" i="22"/>
  <c r="C21" i="22"/>
  <c r="H20" i="22"/>
  <c r="G20" i="22"/>
  <c r="F20" i="22"/>
  <c r="E20" i="22"/>
  <c r="D20" i="22"/>
  <c r="C20" i="22"/>
  <c r="H15" i="22"/>
  <c r="H16" i="22" s="1"/>
  <c r="G15" i="22"/>
  <c r="G16" i="22" s="1"/>
  <c r="F15" i="22"/>
  <c r="F16" i="22" s="1"/>
  <c r="E15" i="22"/>
  <c r="E16" i="22" s="1"/>
  <c r="D15" i="22"/>
  <c r="D16" i="22" s="1"/>
  <c r="C15" i="22"/>
  <c r="C16" i="22" s="1"/>
  <c r="H23" i="21"/>
  <c r="G23" i="21"/>
  <c r="F23" i="21"/>
  <c r="E23" i="21"/>
  <c r="D23" i="21"/>
  <c r="C23" i="21"/>
  <c r="H22" i="21"/>
  <c r="G22" i="21"/>
  <c r="F22" i="21"/>
  <c r="E22" i="21"/>
  <c r="D22" i="21"/>
  <c r="C22" i="21"/>
  <c r="H21" i="21"/>
  <c r="G21" i="21"/>
  <c r="F21" i="21"/>
  <c r="E21" i="21"/>
  <c r="D21" i="21"/>
  <c r="C21" i="21"/>
  <c r="H20" i="21"/>
  <c r="G20" i="21"/>
  <c r="F20" i="21"/>
  <c r="E20" i="21"/>
  <c r="D20" i="21"/>
  <c r="C20" i="21"/>
  <c r="D16" i="21"/>
  <c r="H15" i="21"/>
  <c r="H16" i="21" s="1"/>
  <c r="G15" i="21"/>
  <c r="G16" i="21" s="1"/>
  <c r="F15" i="21"/>
  <c r="F16" i="21" s="1"/>
  <c r="E15" i="21"/>
  <c r="E16" i="21" s="1"/>
  <c r="D15" i="21"/>
  <c r="C15" i="21"/>
  <c r="C16" i="21" s="1"/>
  <c r="H23" i="20"/>
  <c r="G23" i="20"/>
  <c r="F23" i="20"/>
  <c r="E23" i="20"/>
  <c r="D23" i="20"/>
  <c r="C23" i="20"/>
  <c r="H22" i="20"/>
  <c r="G22" i="20"/>
  <c r="F22" i="20"/>
  <c r="E22" i="20"/>
  <c r="D22" i="20"/>
  <c r="C22" i="20"/>
  <c r="H21" i="20"/>
  <c r="G21" i="20"/>
  <c r="F21" i="20"/>
  <c r="E21" i="20"/>
  <c r="D21" i="20"/>
  <c r="C21" i="20"/>
  <c r="H20" i="20"/>
  <c r="G20" i="20"/>
  <c r="F20" i="20"/>
  <c r="E20" i="20"/>
  <c r="D20" i="20"/>
  <c r="C20" i="20"/>
  <c r="G16" i="20"/>
  <c r="D16" i="20"/>
  <c r="C16" i="20"/>
  <c r="H15" i="20"/>
  <c r="H16" i="20" s="1"/>
  <c r="G15" i="20"/>
  <c r="F15" i="20"/>
  <c r="F16" i="20" s="1"/>
  <c r="E15" i="20"/>
  <c r="E16" i="20" s="1"/>
  <c r="D15" i="20"/>
  <c r="C15" i="20"/>
  <c r="U39" i="11" l="1"/>
  <c r="U42" i="11"/>
  <c r="U41" i="11"/>
  <c r="S39" i="11"/>
  <c r="S41" i="11"/>
  <c r="S40" i="11"/>
  <c r="Q41" i="11"/>
  <c r="O42" i="11"/>
  <c r="W23" i="11"/>
  <c r="T22" i="11"/>
  <c r="W20" i="11"/>
  <c r="S25" i="11"/>
  <c r="T19" i="11"/>
  <c r="U40" i="11"/>
  <c r="Y23" i="11"/>
  <c r="Z5" i="11"/>
  <c r="P23" i="11"/>
  <c r="Y24" i="11"/>
  <c r="I21" i="24"/>
  <c r="AC3" i="11"/>
  <c r="V21" i="11"/>
  <c r="Y20" i="11"/>
  <c r="Y25" i="11" s="1"/>
  <c r="AB23" i="11"/>
  <c r="Q40" i="11"/>
  <c r="I22" i="21"/>
  <c r="I22" i="23"/>
  <c r="V22" i="11"/>
  <c r="AB24" i="11"/>
  <c r="AB25" i="11" s="1"/>
  <c r="S42" i="11"/>
  <c r="W24" i="11"/>
  <c r="AB19" i="11"/>
  <c r="O39" i="11"/>
  <c r="Z22" i="11"/>
  <c r="P21" i="11"/>
  <c r="T21" i="11" s="1"/>
  <c r="V19" i="11"/>
  <c r="Q42" i="11"/>
  <c r="I21" i="23"/>
  <c r="I23" i="23"/>
  <c r="I23" i="21"/>
  <c r="I22" i="22"/>
  <c r="I22" i="24"/>
  <c r="I23" i="20"/>
  <c r="I21" i="20"/>
  <c r="I21" i="22"/>
  <c r="I23" i="22"/>
  <c r="I22" i="20"/>
  <c r="I21" i="21"/>
  <c r="O40" i="11"/>
  <c r="AC20" i="11"/>
  <c r="AC23" i="11"/>
  <c r="AC22" i="11"/>
  <c r="Z19" i="11"/>
  <c r="Z23" i="11"/>
  <c r="W22" i="11"/>
  <c r="V25" i="11"/>
  <c r="W21" i="11"/>
  <c r="S26" i="11"/>
  <c r="T20" i="11"/>
  <c r="T24" i="11"/>
  <c r="AC6" i="11"/>
  <c r="AC5" i="11"/>
  <c r="Z7" i="11"/>
  <c r="Z6" i="11"/>
  <c r="Z3" i="11"/>
  <c r="T8" i="11"/>
  <c r="W6" i="11"/>
  <c r="W5" i="11"/>
  <c r="T6" i="11"/>
  <c r="T5" i="11"/>
  <c r="T4" i="11"/>
  <c r="T3" i="11"/>
  <c r="AC4" i="11"/>
  <c r="AC7" i="11"/>
  <c r="AC8" i="11"/>
  <c r="Z8" i="11"/>
  <c r="Z4" i="11"/>
  <c r="W8" i="11"/>
  <c r="W3" i="11"/>
  <c r="W4" i="11"/>
  <c r="W7" i="11"/>
  <c r="T7" i="11"/>
  <c r="C17" i="24"/>
  <c r="I20" i="24"/>
  <c r="I20" i="23"/>
  <c r="I20" i="22"/>
  <c r="I20" i="21"/>
  <c r="C17" i="21"/>
  <c r="I20" i="20"/>
  <c r="C17" i="23"/>
  <c r="C17" i="22"/>
  <c r="C17" i="20"/>
  <c r="G15" i="15"/>
  <c r="AB26" i="11" l="1"/>
  <c r="AC25" i="11"/>
  <c r="Z25" i="11"/>
  <c r="Y26" i="11"/>
  <c r="AC24" i="11"/>
  <c r="W19" i="11"/>
  <c r="AC19" i="11"/>
  <c r="Z24" i="11"/>
  <c r="Z20" i="11"/>
  <c r="T23" i="11"/>
  <c r="Z21" i="11"/>
  <c r="P25" i="11"/>
  <c r="AC26" i="11"/>
  <c r="V26" i="11"/>
  <c r="Z26" i="11" s="1"/>
  <c r="W25" i="11"/>
  <c r="D3" i="11"/>
  <c r="D4" i="11"/>
  <c r="P26" i="11" l="1"/>
  <c r="T25" i="11"/>
  <c r="W26" i="11"/>
  <c r="H23" i="15"/>
  <c r="G23" i="15"/>
  <c r="F23" i="15"/>
  <c r="E23" i="15"/>
  <c r="D23" i="15"/>
  <c r="C23" i="15"/>
  <c r="H22" i="15"/>
  <c r="G22" i="15"/>
  <c r="F22" i="15"/>
  <c r="E22" i="15"/>
  <c r="D22" i="15"/>
  <c r="C22" i="15"/>
  <c r="H21" i="15"/>
  <c r="G21" i="15"/>
  <c r="F21" i="15"/>
  <c r="E21" i="15"/>
  <c r="D21" i="15"/>
  <c r="C21" i="15"/>
  <c r="H20" i="15"/>
  <c r="G20" i="15"/>
  <c r="F20" i="15"/>
  <c r="E20" i="15"/>
  <c r="D20" i="15"/>
  <c r="C20" i="15"/>
  <c r="H23" i="14"/>
  <c r="G23" i="14"/>
  <c r="F23" i="14"/>
  <c r="E23" i="14"/>
  <c r="D23" i="14"/>
  <c r="C23" i="14"/>
  <c r="H22" i="14"/>
  <c r="G22" i="14"/>
  <c r="F22" i="14"/>
  <c r="E22" i="14"/>
  <c r="D22" i="14"/>
  <c r="C22" i="14"/>
  <c r="H21" i="14"/>
  <c r="G21" i="14"/>
  <c r="F21" i="14"/>
  <c r="E21" i="14"/>
  <c r="D21" i="14"/>
  <c r="C21" i="14"/>
  <c r="H20" i="14"/>
  <c r="G20" i="14"/>
  <c r="F20" i="14"/>
  <c r="E20" i="14"/>
  <c r="D20" i="14"/>
  <c r="C20" i="14"/>
  <c r="H23" i="13"/>
  <c r="G23" i="13"/>
  <c r="F23" i="13"/>
  <c r="E23" i="13"/>
  <c r="D23" i="13"/>
  <c r="C23" i="13"/>
  <c r="H22" i="13"/>
  <c r="G22" i="13"/>
  <c r="F22" i="13"/>
  <c r="E22" i="13"/>
  <c r="D22" i="13"/>
  <c r="C22" i="13"/>
  <c r="H21" i="13"/>
  <c r="G21" i="13"/>
  <c r="F21" i="13"/>
  <c r="E21" i="13"/>
  <c r="D21" i="13"/>
  <c r="C21" i="13"/>
  <c r="H20" i="13"/>
  <c r="G20" i="13"/>
  <c r="F20" i="13"/>
  <c r="E20" i="13"/>
  <c r="D20" i="13"/>
  <c r="C20" i="13"/>
  <c r="H23" i="12"/>
  <c r="G23" i="12"/>
  <c r="F23" i="12"/>
  <c r="E23" i="12"/>
  <c r="D23" i="12"/>
  <c r="C23" i="12"/>
  <c r="H22" i="12"/>
  <c r="G22" i="12"/>
  <c r="F22" i="12"/>
  <c r="E22" i="12"/>
  <c r="D22" i="12"/>
  <c r="C22" i="12"/>
  <c r="H21" i="12"/>
  <c r="G21" i="12"/>
  <c r="F21" i="12"/>
  <c r="E21" i="12"/>
  <c r="D21" i="12"/>
  <c r="C21" i="12"/>
  <c r="H20" i="12"/>
  <c r="G20" i="12"/>
  <c r="F20" i="12"/>
  <c r="E20" i="12"/>
  <c r="D20" i="12"/>
  <c r="C20" i="12"/>
  <c r="H16" i="14"/>
  <c r="G16" i="14"/>
  <c r="F16" i="14"/>
  <c r="E16" i="14"/>
  <c r="D16" i="14"/>
  <c r="C16" i="14"/>
  <c r="H16" i="13"/>
  <c r="G16" i="13"/>
  <c r="F16" i="13"/>
  <c r="E16" i="13"/>
  <c r="D16" i="13"/>
  <c r="C16" i="13"/>
  <c r="H16" i="12"/>
  <c r="G16" i="12"/>
  <c r="F16" i="12"/>
  <c r="E16" i="12"/>
  <c r="D16" i="12"/>
  <c r="C16" i="12"/>
  <c r="G23" i="1"/>
  <c r="G22" i="1"/>
  <c r="G21" i="1"/>
  <c r="G20" i="1"/>
  <c r="F23" i="1"/>
  <c r="F22" i="1"/>
  <c r="F21" i="1"/>
  <c r="F20" i="1"/>
  <c r="E23" i="1"/>
  <c r="E22" i="1"/>
  <c r="E21" i="1"/>
  <c r="E20" i="1"/>
  <c r="D23" i="1"/>
  <c r="D22" i="1"/>
  <c r="D21" i="1"/>
  <c r="D20" i="1"/>
  <c r="C23" i="1"/>
  <c r="C22" i="1"/>
  <c r="C21" i="1"/>
  <c r="C20" i="1"/>
  <c r="T26" i="11" l="1"/>
  <c r="J8" i="11"/>
  <c r="J7" i="11"/>
  <c r="J6" i="11"/>
  <c r="J5" i="11"/>
  <c r="J4" i="11"/>
  <c r="J3" i="11"/>
  <c r="G8" i="11"/>
  <c r="G7" i="11"/>
  <c r="G6" i="11"/>
  <c r="G5" i="11"/>
  <c r="G4" i="11"/>
  <c r="G3" i="11"/>
  <c r="D8" i="11"/>
  <c r="D7" i="11"/>
  <c r="D6" i="11"/>
  <c r="D5" i="11"/>
  <c r="D19" i="11" l="1"/>
  <c r="D20" i="11"/>
  <c r="D21" i="11"/>
  <c r="D22" i="11"/>
  <c r="D23" i="11"/>
  <c r="D24" i="11"/>
  <c r="G19" i="11"/>
  <c r="K3" i="11"/>
  <c r="H3" i="11"/>
  <c r="G20" i="11"/>
  <c r="K4" i="11"/>
  <c r="H4" i="11"/>
  <c r="G21" i="11"/>
  <c r="K5" i="11"/>
  <c r="H5" i="11"/>
  <c r="G22" i="11"/>
  <c r="H6" i="11"/>
  <c r="G23" i="11"/>
  <c r="K7" i="11"/>
  <c r="H7" i="11"/>
  <c r="G24" i="11"/>
  <c r="K8" i="11"/>
  <c r="H8" i="11"/>
  <c r="J19" i="11"/>
  <c r="J20" i="11"/>
  <c r="J21" i="11"/>
  <c r="J22" i="11"/>
  <c r="K6" i="11"/>
  <c r="J23" i="11"/>
  <c r="J24" i="11"/>
  <c r="E14" i="14"/>
  <c r="H14" i="1"/>
  <c r="H13" i="1"/>
  <c r="H12" i="1"/>
  <c r="H11" i="1"/>
  <c r="H10" i="1"/>
  <c r="H9" i="1"/>
  <c r="H22" i="1" s="1"/>
  <c r="H8" i="1"/>
  <c r="H7" i="1"/>
  <c r="H6" i="1"/>
  <c r="H5" i="1"/>
  <c r="H4" i="1"/>
  <c r="H3" i="1"/>
  <c r="H23" i="1" l="1"/>
  <c r="H21" i="1"/>
  <c r="H20" i="1"/>
  <c r="J25" i="11"/>
  <c r="J26" i="11" s="1"/>
  <c r="H22" i="11"/>
  <c r="H24" i="11"/>
  <c r="H21" i="11"/>
  <c r="K19" i="11"/>
  <c r="H23" i="11"/>
  <c r="H20" i="11"/>
  <c r="K24" i="11"/>
  <c r="K23" i="11"/>
  <c r="K22" i="11"/>
  <c r="K21" i="11"/>
  <c r="K20" i="11"/>
  <c r="H19" i="11"/>
  <c r="G25" i="11"/>
  <c r="D25" i="11"/>
  <c r="H15" i="15"/>
  <c r="F15" i="15"/>
  <c r="E15" i="15"/>
  <c r="D15" i="15"/>
  <c r="D16" i="15" s="1"/>
  <c r="C15" i="15"/>
  <c r="H15" i="14"/>
  <c r="G15" i="14"/>
  <c r="F15" i="14"/>
  <c r="E15" i="14"/>
  <c r="D15" i="14"/>
  <c r="C15" i="14"/>
  <c r="H15" i="13"/>
  <c r="G15" i="13"/>
  <c r="F15" i="13"/>
  <c r="E15" i="13"/>
  <c r="D15" i="13"/>
  <c r="C15" i="13"/>
  <c r="G15" i="12"/>
  <c r="F15" i="12"/>
  <c r="E15" i="12"/>
  <c r="D15" i="12"/>
  <c r="C15" i="12"/>
  <c r="H15" i="12"/>
  <c r="C16" i="15" l="1"/>
  <c r="M3" i="11"/>
  <c r="Q3" i="11" s="1"/>
  <c r="G16" i="15"/>
  <c r="M7" i="11"/>
  <c r="Q7" i="11" s="1"/>
  <c r="M5" i="11"/>
  <c r="Q5" i="11" s="1"/>
  <c r="E16" i="15"/>
  <c r="H16" i="15"/>
  <c r="M8" i="11"/>
  <c r="Q8" i="11" s="1"/>
  <c r="F16" i="15"/>
  <c r="M6" i="11"/>
  <c r="Q6" i="11" s="1"/>
  <c r="M4" i="11"/>
  <c r="Q4" i="11" s="1"/>
  <c r="K25" i="11"/>
  <c r="D26" i="11"/>
  <c r="H25" i="11"/>
  <c r="G26" i="11"/>
  <c r="I22" i="14"/>
  <c r="H41" i="11" s="1"/>
  <c r="I22" i="15"/>
  <c r="J41" i="11" s="1"/>
  <c r="M41" i="11" s="1"/>
  <c r="I23" i="15"/>
  <c r="J42" i="11" s="1"/>
  <c r="M42" i="11" s="1"/>
  <c r="I21" i="15"/>
  <c r="J40" i="11" s="1"/>
  <c r="M40" i="11" s="1"/>
  <c r="I20" i="15"/>
  <c r="M39" i="11" s="1"/>
  <c r="I23" i="14"/>
  <c r="H42" i="11" s="1"/>
  <c r="I20" i="14"/>
  <c r="H39" i="11" s="1"/>
  <c r="I21" i="14"/>
  <c r="H40" i="11" s="1"/>
  <c r="C17" i="14"/>
  <c r="I21" i="13"/>
  <c r="F40" i="11" s="1"/>
  <c r="I23" i="13"/>
  <c r="F42" i="11" s="1"/>
  <c r="I20" i="13"/>
  <c r="F39" i="11" s="1"/>
  <c r="I22" i="13"/>
  <c r="F41" i="11" s="1"/>
  <c r="C17" i="13"/>
  <c r="I23" i="12"/>
  <c r="D42" i="11" s="1"/>
  <c r="C17" i="12"/>
  <c r="I22" i="12"/>
  <c r="D41" i="11" s="1"/>
  <c r="I20" i="12"/>
  <c r="D39" i="11" s="1"/>
  <c r="I21" i="12"/>
  <c r="D40" i="11" s="1"/>
  <c r="Z31" i="11" l="1"/>
  <c r="T32" i="11"/>
  <c r="Z32" i="11"/>
  <c r="Z36" i="11"/>
  <c r="W35" i="11"/>
  <c r="AC35" i="11"/>
  <c r="Z34" i="11"/>
  <c r="W31" i="11"/>
  <c r="T36" i="11"/>
  <c r="W33" i="11"/>
  <c r="AC32" i="11"/>
  <c r="T35" i="11"/>
  <c r="AC31" i="11"/>
  <c r="AC36" i="11"/>
  <c r="T34" i="11"/>
  <c r="AC33" i="11"/>
  <c r="Z33" i="11"/>
  <c r="Z35" i="11"/>
  <c r="T31" i="11"/>
  <c r="W36" i="11"/>
  <c r="AC34" i="11"/>
  <c r="W34" i="11"/>
  <c r="W32" i="11"/>
  <c r="T33" i="11"/>
  <c r="C17" i="15"/>
  <c r="M24" i="11"/>
  <c r="Q24" i="11" s="1"/>
  <c r="N8" i="11"/>
  <c r="N5" i="11"/>
  <c r="M21" i="11"/>
  <c r="Q21" i="11" s="1"/>
  <c r="N7" i="11"/>
  <c r="M23" i="11"/>
  <c r="Q23" i="11" s="1"/>
  <c r="M22" i="11"/>
  <c r="Q22" i="11" s="1"/>
  <c r="N6" i="11"/>
  <c r="N3" i="11"/>
  <c r="M19" i="11"/>
  <c r="Q19" i="11" s="1"/>
  <c r="G42" i="11"/>
  <c r="K42" i="11"/>
  <c r="K40" i="11"/>
  <c r="G40" i="11"/>
  <c r="K41" i="11"/>
  <c r="I42" i="11"/>
  <c r="I41" i="11"/>
  <c r="I39" i="11"/>
  <c r="K39" i="11"/>
  <c r="I40" i="11"/>
  <c r="G39" i="11"/>
  <c r="G41" i="11"/>
  <c r="M20" i="11"/>
  <c r="Q20" i="11" s="1"/>
  <c r="N4" i="11"/>
  <c r="K26" i="11"/>
  <c r="H34" i="11"/>
  <c r="K35" i="11"/>
  <c r="H31" i="11"/>
  <c r="K32" i="11"/>
  <c r="H33" i="11"/>
  <c r="H35" i="11"/>
  <c r="K34" i="11"/>
  <c r="K33" i="11"/>
  <c r="H32" i="11"/>
  <c r="K31" i="11"/>
  <c r="H36" i="11"/>
  <c r="H26" i="11"/>
  <c r="N23" i="11" l="1"/>
  <c r="Q35" i="11"/>
  <c r="N19" i="11"/>
  <c r="Q31" i="11"/>
  <c r="N24" i="11"/>
  <c r="Q36" i="11"/>
  <c r="N21" i="11"/>
  <c r="Q33" i="11"/>
  <c r="N22" i="11"/>
  <c r="Q34" i="11"/>
  <c r="M25" i="11"/>
  <c r="Q25" i="11" s="1"/>
  <c r="N20" i="11"/>
  <c r="Q32" i="11"/>
  <c r="G15" i="1"/>
  <c r="F15" i="1"/>
  <c r="E15" i="1"/>
  <c r="D15" i="1"/>
  <c r="C15" i="1"/>
  <c r="C3" i="11" l="1"/>
  <c r="C16" i="1"/>
  <c r="E16" i="1"/>
  <c r="C5" i="11"/>
  <c r="F16" i="1"/>
  <c r="C6" i="11"/>
  <c r="C7" i="11"/>
  <c r="G16" i="1"/>
  <c r="C4" i="11"/>
  <c r="D16" i="1"/>
  <c r="N36" i="11"/>
  <c r="N33" i="11"/>
  <c r="N35" i="11"/>
  <c r="N34" i="11"/>
  <c r="N31" i="11"/>
  <c r="N32" i="11"/>
  <c r="N25" i="11"/>
  <c r="M26" i="11"/>
  <c r="Q26" i="11" s="1"/>
  <c r="H15" i="1"/>
  <c r="X7" i="11" l="1"/>
  <c r="R7" i="11"/>
  <c r="AD7" i="11"/>
  <c r="AA7" i="11"/>
  <c r="U7" i="11"/>
  <c r="C23" i="11"/>
  <c r="E7" i="11"/>
  <c r="I7" i="11"/>
  <c r="L7" i="11"/>
  <c r="F7" i="11"/>
  <c r="O7" i="11"/>
  <c r="H16" i="1"/>
  <c r="C17" i="1" s="1"/>
  <c r="C8" i="11"/>
  <c r="AD6" i="11"/>
  <c r="L6" i="11"/>
  <c r="X6" i="11"/>
  <c r="I6" i="11"/>
  <c r="U6" i="11"/>
  <c r="C22" i="11"/>
  <c r="E6" i="11"/>
  <c r="AA6" i="11"/>
  <c r="F6" i="11"/>
  <c r="R6" i="11"/>
  <c r="O6" i="11"/>
  <c r="U5" i="11"/>
  <c r="AD5" i="11"/>
  <c r="X5" i="11"/>
  <c r="F5" i="11"/>
  <c r="C21" i="11"/>
  <c r="L5" i="11"/>
  <c r="E5" i="11"/>
  <c r="I5" i="11"/>
  <c r="R5" i="11"/>
  <c r="AA5" i="11"/>
  <c r="O5" i="11"/>
  <c r="AD4" i="11"/>
  <c r="R4" i="11"/>
  <c r="E4" i="11"/>
  <c r="AA4" i="11"/>
  <c r="U4" i="11"/>
  <c r="F4" i="11"/>
  <c r="X4" i="11"/>
  <c r="C20" i="11"/>
  <c r="L4" i="11"/>
  <c r="I4" i="11"/>
  <c r="O4" i="11"/>
  <c r="X3" i="11"/>
  <c r="AA3" i="11"/>
  <c r="R3" i="11"/>
  <c r="U3" i="11"/>
  <c r="E3" i="11"/>
  <c r="AD3" i="11"/>
  <c r="F3" i="11"/>
  <c r="L3" i="11"/>
  <c r="I3" i="11"/>
  <c r="C19" i="11"/>
  <c r="O3" i="11"/>
  <c r="N26" i="11"/>
  <c r="I21" i="1"/>
  <c r="C40" i="11" s="1"/>
  <c r="E40" i="11" s="1"/>
  <c r="I22" i="1"/>
  <c r="C41" i="11" s="1"/>
  <c r="E41" i="11" s="1"/>
  <c r="I23" i="1"/>
  <c r="C42" i="11" s="1"/>
  <c r="E42" i="11" s="1"/>
  <c r="I20" i="1"/>
  <c r="C39" i="11" s="1"/>
  <c r="E39" i="11" s="1"/>
  <c r="X21" i="11" l="1"/>
  <c r="E21" i="11"/>
  <c r="F21" i="11"/>
  <c r="I21" i="11"/>
  <c r="AD21" i="11"/>
  <c r="R21" i="11"/>
  <c r="U21" i="11"/>
  <c r="AA21" i="11"/>
  <c r="L21" i="11"/>
  <c r="O21" i="11"/>
  <c r="X8" i="11"/>
  <c r="AD8" i="11"/>
  <c r="U8" i="11"/>
  <c r="R8" i="11"/>
  <c r="F8" i="11"/>
  <c r="E8" i="11"/>
  <c r="AA8" i="11"/>
  <c r="C24" i="11"/>
  <c r="C25" i="11" s="1"/>
  <c r="L8" i="11"/>
  <c r="I8" i="11"/>
  <c r="O8" i="11"/>
  <c r="R23" i="11"/>
  <c r="I23" i="11"/>
  <c r="AA23" i="11"/>
  <c r="AD23" i="11"/>
  <c r="U23" i="11"/>
  <c r="X23" i="11"/>
  <c r="E23" i="11"/>
  <c r="F23" i="11"/>
  <c r="L23" i="11"/>
  <c r="O23" i="11"/>
  <c r="X20" i="11"/>
  <c r="E20" i="11"/>
  <c r="F20" i="11"/>
  <c r="AD20" i="11"/>
  <c r="AA20" i="11"/>
  <c r="L20" i="11"/>
  <c r="R20" i="11"/>
  <c r="I20" i="11"/>
  <c r="U20" i="11"/>
  <c r="O20" i="11"/>
  <c r="AD22" i="11"/>
  <c r="L22" i="11"/>
  <c r="E22" i="11"/>
  <c r="I22" i="11"/>
  <c r="R22" i="11"/>
  <c r="AA22" i="11"/>
  <c r="U22" i="11"/>
  <c r="X22" i="11"/>
  <c r="F22" i="11"/>
  <c r="O22" i="11"/>
  <c r="AA19" i="11"/>
  <c r="L19" i="11"/>
  <c r="U19" i="11"/>
  <c r="E19" i="11"/>
  <c r="R19" i="11"/>
  <c r="I19" i="11"/>
  <c r="X19" i="11"/>
  <c r="F19" i="11"/>
  <c r="AD19" i="11"/>
  <c r="O19" i="11"/>
  <c r="C31" i="11" l="1"/>
  <c r="C34" i="11"/>
  <c r="E34" i="11" s="1"/>
  <c r="C35" i="11"/>
  <c r="R35" i="11" s="1"/>
  <c r="L35" i="11"/>
  <c r="U35" i="11"/>
  <c r="X35" i="11"/>
  <c r="AA35" i="11"/>
  <c r="I35" i="11"/>
  <c r="F35" i="11"/>
  <c r="AD35" i="11"/>
  <c r="O35" i="11"/>
  <c r="AD25" i="11"/>
  <c r="I25" i="11"/>
  <c r="U25" i="11"/>
  <c r="E25" i="11"/>
  <c r="F25" i="11"/>
  <c r="X25" i="11"/>
  <c r="L25" i="11"/>
  <c r="R25" i="11"/>
  <c r="AA25" i="11"/>
  <c r="C26" i="11"/>
  <c r="O25" i="11"/>
  <c r="C32" i="11"/>
  <c r="R24" i="11"/>
  <c r="F24" i="11"/>
  <c r="L24" i="11"/>
  <c r="U24" i="11"/>
  <c r="I24" i="11"/>
  <c r="X24" i="11"/>
  <c r="AA24" i="11"/>
  <c r="AD24" i="11"/>
  <c r="E24" i="11"/>
  <c r="C36" i="11"/>
  <c r="O24" i="11"/>
  <c r="AD31" i="11"/>
  <c r="L31" i="11"/>
  <c r="R31" i="11"/>
  <c r="E31" i="11"/>
  <c r="U31" i="11"/>
  <c r="AA31" i="11"/>
  <c r="X31" i="11"/>
  <c r="I31" i="11"/>
  <c r="F31" i="11"/>
  <c r="O31" i="11"/>
  <c r="C33" i="11"/>
  <c r="AD34" i="11"/>
  <c r="I34" i="11"/>
  <c r="R34" i="11"/>
  <c r="X34" i="11"/>
  <c r="L34" i="11"/>
  <c r="U34" i="11"/>
  <c r="AA34" i="11"/>
  <c r="E35" i="11" l="1"/>
  <c r="F34" i="11"/>
  <c r="O34" i="11"/>
  <c r="R36" i="11"/>
  <c r="E36" i="11"/>
  <c r="F36" i="11"/>
  <c r="AA36" i="11"/>
  <c r="AD36" i="11"/>
  <c r="U36" i="11"/>
  <c r="X36" i="11"/>
  <c r="I36" i="11"/>
  <c r="L36" i="11"/>
  <c r="O36" i="11"/>
  <c r="R32" i="11"/>
  <c r="AD32" i="11"/>
  <c r="I32" i="11"/>
  <c r="L32" i="11"/>
  <c r="U32" i="11"/>
  <c r="X32" i="11"/>
  <c r="E32" i="11"/>
  <c r="AA32" i="11"/>
  <c r="F32" i="11"/>
  <c r="O32" i="11"/>
  <c r="F33" i="11"/>
  <c r="AA33" i="11"/>
  <c r="I33" i="11"/>
  <c r="L33" i="11"/>
  <c r="E33" i="11"/>
  <c r="AD33" i="11"/>
  <c r="X33" i="11"/>
  <c r="R33" i="11"/>
  <c r="U33" i="11"/>
  <c r="O33" i="11"/>
  <c r="V27" i="11"/>
  <c r="G27" i="11"/>
  <c r="C27" i="11"/>
  <c r="X26" i="11"/>
  <c r="E26" i="11"/>
  <c r="D27" i="11"/>
  <c r="L26" i="11"/>
  <c r="AB27" i="11"/>
  <c r="R26" i="11"/>
  <c r="AD26" i="11"/>
  <c r="P27" i="11"/>
  <c r="R27" i="11" s="1"/>
  <c r="AA26" i="11"/>
  <c r="J27" i="11"/>
  <c r="I26" i="11"/>
  <c r="Y27" i="11"/>
  <c r="F26" i="11"/>
  <c r="U26" i="11"/>
  <c r="S27" i="11"/>
  <c r="M27" i="11"/>
  <c r="O26" i="11"/>
  <c r="AD27" i="11" l="1"/>
  <c r="AC27" i="11"/>
  <c r="I27" i="11"/>
  <c r="H27" i="11"/>
  <c r="W27" i="11"/>
  <c r="X27" i="11"/>
  <c r="U27" i="11"/>
  <c r="T27" i="11"/>
  <c r="Z27" i="11"/>
  <c r="AA27" i="11"/>
  <c r="L27" i="11"/>
  <c r="K27" i="11"/>
  <c r="E27" i="11"/>
  <c r="F27" i="11"/>
  <c r="Q27" i="11"/>
  <c r="O27" i="11"/>
  <c r="N2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tc={551B823A-EA9B-4621-92F9-CBAD319E9CCA}</author>
    <author>tc={3C652BC7-5712-4649-896A-38710339A80B}</author>
    <author>tc={2D5F6AE7-8F8A-4B88-B193-20A5AEFCA7A1}</author>
    <author>tc={E5CE1DC4-9289-4707-B9C9-0DC133AF7104}</author>
    <author>tc={6B7A9688-4BC7-4414-A21D-678413666975}</author>
    <author>tc={1AE0D45B-4DF1-453B-A640-91E122825392}</author>
  </authors>
  <commentList>
    <comment ref="C11" authorId="0" shapeId="0" xr:uid="{551B823A-EA9B-4621-92F9-CBAD319E9CC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Labeled as "Burning Oil" under Fuels Tab in UK Government GHG Conversion Factors
</t>
      </text>
    </comment>
    <comment ref="C12" authorId="1" shapeId="0" xr:uid="{3C652BC7-5712-4649-896A-38710339A80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Labeled as "Petrol" under Fuels Tab in UK Government GHG Conversion Factors
</t>
      </text>
    </comment>
    <comment ref="C13" authorId="2" shapeId="0" xr:uid="{2D5F6AE7-8F8A-4B88-B193-20A5AEFCA7A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Labeled as "Propane" under Petroleum Products in EPA Emission Factors
</t>
      </text>
    </comment>
    <comment ref="C14" authorId="3" shapeId="0" xr:uid="{E5CE1DC4-9289-4707-B9C9-0DC133AF710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Labeled as "Gas Oil" under Fuels Tab in UK Government GHG Conversion Factors
</t>
      </text>
    </comment>
    <comment ref="C15" authorId="4" shapeId="0" xr:uid="{6B7A9688-4BC7-4414-A21D-67841366697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Labeled as "Water Supply" under Water Supply Tab in UK Government GHG Conversion Factors
</t>
      </text>
    </comment>
    <comment ref="C16" authorId="5" shapeId="0" xr:uid="{1AE0D45B-4DF1-453B-A640-91E12282539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Under Table 6 "Electricity" under NEWE (NPCC New England) in EPA Emission Factors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tc={FB91A179-31E9-4755-BBE5-CD05009DA8F3}</author>
  </authors>
  <commentList>
    <comment ref="G14" authorId="0" shapeId="0" xr:uid="{FB91A179-31E9-4755-BBE5-CD05009DA8F3}">
      <text>
        <t>[Threaded comment]
Your version of Excel allows you to read this threaded comment; however, any edits to it will get removed if the file is opened in a newer version of Excel. Learn more: https://go.microsoft.com/fwlink/?linkid=870924
Comment:
    Don't have the data for this month, so this is an estimate from Dec 2019</t>
      </text>
    </comment>
  </commentList>
</comments>
</file>

<file path=xl/sharedStrings.xml><?xml version="1.0" encoding="utf-8"?>
<sst xmlns="http://schemas.openxmlformats.org/spreadsheetml/2006/main" count="491" uniqueCount="57">
  <si>
    <t>Primary Energy Consumption (Gallons)</t>
  </si>
  <si>
    <t>2016 Baseline</t>
  </si>
  <si>
    <t xml:space="preserve">% Increase from Previous Year </t>
  </si>
  <si>
    <t xml:space="preserve">% Increase from Baseline </t>
  </si>
  <si>
    <t>Oil</t>
  </si>
  <si>
    <t>Gasoline</t>
  </si>
  <si>
    <t>Propane</t>
  </si>
  <si>
    <t>Diesel</t>
  </si>
  <si>
    <t>Water</t>
  </si>
  <si>
    <t>Electricity</t>
  </si>
  <si>
    <t>Carbon Impact Conversion</t>
  </si>
  <si>
    <t>Pounds of CO2 per desired unit</t>
  </si>
  <si>
    <t xml:space="preserve"> </t>
  </si>
  <si>
    <t>Carbon Footprint in lbs of CO2</t>
  </si>
  <si>
    <t>Total (Pounds)</t>
  </si>
  <si>
    <t>Metric Tons</t>
  </si>
  <si>
    <t>Percent of Baseline</t>
  </si>
  <si>
    <t>Consumption by % of carbon footprint</t>
  </si>
  <si>
    <t>Carbon Footprint in lbs of CO2 by season</t>
  </si>
  <si>
    <t xml:space="preserve">% Increase </t>
  </si>
  <si>
    <t>Winter</t>
  </si>
  <si>
    <t>Spring</t>
  </si>
  <si>
    <t>Summer</t>
  </si>
  <si>
    <t>Fall</t>
  </si>
  <si>
    <t>Month</t>
  </si>
  <si>
    <t>HDD</t>
  </si>
  <si>
    <t>CDD</t>
  </si>
  <si>
    <t>January</t>
  </si>
  <si>
    <t>February</t>
  </si>
  <si>
    <t>March</t>
  </si>
  <si>
    <t>April</t>
  </si>
  <si>
    <t>M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</si>
  <si>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</si>
  <si>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</si>
  <si>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</si>
  <si>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</si>
  <si>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</si>
  <si>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</si>
  <si>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</si>
  <si>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</si>
  <si>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</si>
  <si>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CARBON</t>
  </si>
  <si>
    <t>TOTAL CF</t>
  </si>
  <si>
    <t>Season</t>
  </si>
  <si>
    <t>Where did we get the number?</t>
  </si>
  <si>
    <t>"Burning Oil" under Fuels Tab in UK Government GHG Conversion Factors</t>
  </si>
  <si>
    <t>"Petrol" under Fuels Tab in UK Government GHG Conversion Factors</t>
  </si>
  <si>
    <t>"Propane" under Petroleum Products in EPA Emission Factors</t>
  </si>
  <si>
    <t>"Gas Oil" under Fuels Tab in UK Government GHG Conversion Factors</t>
  </si>
  <si>
    <t>"Water Supply" under Water Supply Tab in UK Government GHG Conversion Factors</t>
  </si>
  <si>
    <t>"Electricity" under NEWE (NPCC New England) in EPA Emission Factors</t>
  </si>
  <si>
    <t>Password for the locked sheets:</t>
  </si>
  <si>
    <t>THBG</t>
  </si>
  <si>
    <t>Water is given on a quarterly basis. How do we get it by month?</t>
  </si>
  <si>
    <t>We divided the amount by 3 and used that number as the amount for each month in that quarter.</t>
  </si>
  <si>
    <t>What are HDD and CDD?</t>
  </si>
  <si>
    <t>Heating Degree Day and Cooling Degree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</si>
</sst>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11" xfId="0" applyFont="1" applyBorder="1"/>
    <xf numFmtId="1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2" fillId="3" borderId="0" xfId="0" applyFont="1" applyFill="1" applyBorder="1"/>
    <xf numFmtId="0" fontId="0" fillId="0" borderId="0" xfId="0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0" fontId="0" fillId="7" borderId="15" xfId="2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10" fontId="0" fillId="7" borderId="17" xfId="2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9" fontId="0" fillId="0" borderId="17" xfId="2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10" fontId="0" fillId="7" borderId="17" xfId="0" applyNumberFormat="1" applyFill="1" applyBorder="1" applyAlignment="1">
      <alignment horizontal="center" vertical="center"/>
    </xf>
    <xf numFmtId="2" fontId="0" fillId="2" borderId="0" xfId="0" applyNumberFormat="1" applyFill="1"/>
    <xf numFmtId="2" fontId="0" fillId="2" borderId="1" xfId="1" applyNumberFormat="1" applyFont="1" applyFill="1" applyBorder="1"/>
    <xf numFmtId="2" fontId="0" fillId="3" borderId="0" xfId="0" applyNumberFormat="1" applyFill="1"/>
    <xf numFmtId="2" fontId="0" fillId="0" borderId="2" xfId="0" applyNumberFormat="1" applyBorder="1"/>
    <xf numFmtId="2" fontId="0" fillId="0" borderId="3" xfId="0" applyNumberFormat="1" applyBorder="1"/>
    <xf numFmtId="2" fontId="2" fillId="0" borderId="3" xfId="0" applyNumberFormat="1" applyFont="1" applyBorder="1"/>
    <xf numFmtId="2" fontId="2" fillId="3" borderId="0" xfId="0" applyNumberFormat="1" applyFont="1" applyFill="1" applyBorder="1"/>
    <xf numFmtId="2" fontId="0" fillId="0" borderId="7" xfId="0" applyNumberFormat="1" applyBorder="1"/>
    <xf numFmtId="2" fontId="2" fillId="0" borderId="4" xfId="0" applyNumberFormat="1" applyFont="1" applyBorder="1"/>
    <xf numFmtId="2" fontId="0" fillId="0" borderId="5" xfId="0" applyNumberFormat="1" applyBorder="1"/>
    <xf numFmtId="2" fontId="0" fillId="0" borderId="9" xfId="0" applyNumberFormat="1" applyBorder="1"/>
    <xf numFmtId="2" fontId="0" fillId="0" borderId="6" xfId="0" applyNumberFormat="1" applyBorder="1"/>
    <xf numFmtId="0" fontId="0" fillId="5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0" fontId="0" fillId="7" borderId="14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7" borderId="25" xfId="0" applyNumberForma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9" fontId="0" fillId="0" borderId="28" xfId="2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/>
    </xf>
    <xf numFmtId="11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10" fontId="0" fillId="3" borderId="0" xfId="2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2" fontId="0" fillId="0" borderId="0" xfId="0" applyNumberFormat="1"/>
    <xf numFmtId="0" fontId="0" fillId="0" borderId="37" xfId="0" applyBorder="1"/>
    <xf numFmtId="0" fontId="0" fillId="8" borderId="8" xfId="0" applyFill="1" applyBorder="1" applyAlignment="1">
      <alignment horizontal="center" vertical="center" wrapText="1"/>
    </xf>
    <xf numFmtId="0" fontId="0" fillId="0" borderId="38" xfId="0" applyBorder="1"/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/>
    <xf numFmtId="0" fontId="0" fillId="9" borderId="39" xfId="0" applyFill="1" applyBorder="1"/>
    <xf numFmtId="0" fontId="0" fillId="9" borderId="1" xfId="0" applyFill="1" applyBorder="1"/>
    <xf numFmtId="0" fontId="0" fillId="9" borderId="40" xfId="0" applyFill="1" applyBorder="1"/>
    <xf numFmtId="0" fontId="0" fillId="9" borderId="41" xfId="0" applyFill="1" applyBorder="1"/>
    <xf numFmtId="0" fontId="0" fillId="10" borderId="42" xfId="0" applyFill="1" applyBorder="1"/>
    <xf numFmtId="0" fontId="0" fillId="10" borderId="27" xfId="0" applyFill="1" applyBorder="1"/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4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carbon footprint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Tower Hill Total Carbon Footprint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Footprint'!$C$25,'Energy Usage &amp; Carbon Footprint'!$D$25,'Energy Usage &amp; Carbon Footprint'!$G$25,'Energy Usage &amp; Carbon Footprint'!$J$25,'Energy Usage &amp; Carbon Footprint'!$M$25,'Energy Usage &amp; Carbon Footprint'!$P$25,'Energy Usage &amp; Carbon Footprint'!$S$25,'Energy Usage &amp; Carbon Footprint'!$V$25,'Energy Usage &amp; Carbon Footprint'!$Y$25,'Energy Usage &amp; Carbon Footprint'!$AB$25)</c:f>
              <c:numCache>
                <c:formatCode>0.00</c:formatCode>
                <c:ptCount val="10"/>
                <c:pt idx="0">
                  <c:v>750483.49903386994</c:v>
                </c:pt>
                <c:pt idx="1">
                  <c:v>798197.3444995702</c:v>
                </c:pt>
                <c:pt idx="2">
                  <c:v>825855.86169472989</c:v>
                </c:pt>
                <c:pt idx="3">
                  <c:v>837106.04505270999</c:v>
                </c:pt>
                <c:pt idx="4">
                  <c:v>163888.44251399999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3B-4BD7-8136-7EFB52F656AF}"/>
            </c:ext>
          </c:extLst>
        </c:ser>
        <c:ser>
          <c:idx val="1"/>
          <c:order val="1"/>
          <c:tx>
            <c:v>Winter Carbon Footprint</c:v>
          </c:tx>
          <c:spPr>
            <a:ln w="2222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B0F0"/>
              </a:solidFill>
              <a:ln w="9525">
                <a:solidFill>
                  <a:srgbClr val="00B0F0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Footprint'!$C$39,'Energy Usage &amp; Carbon Footprint'!$D$39,'Energy Usage &amp; Carbon Footprint'!$F$39,'Energy Usage &amp; Carbon Footprint'!$H$39,'Energy Usage &amp; Carbon Footprint'!$J$39)</c:f>
              <c:numCache>
                <c:formatCode>0.00</c:formatCode>
                <c:ptCount val="5"/>
                <c:pt idx="0">
                  <c:v>335146.55600085994</c:v>
                </c:pt>
                <c:pt idx="1">
                  <c:v>342302.14036043</c:v>
                </c:pt>
                <c:pt idx="2">
                  <c:v>340268.74493643001</c:v>
                </c:pt>
                <c:pt idx="3">
                  <c:v>315600.48382513999</c:v>
                </c:pt>
                <c:pt idx="4">
                  <c:v>163888.44251399999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3B-4BD7-8136-7EFB52F656AF}"/>
            </c:ext>
          </c:extLst>
        </c:ser>
        <c:ser>
          <c:idx val="2"/>
          <c:order val="2"/>
          <c:tx>
            <c:v>Spring Carbon Footprint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Footprint'!$C$40,'Energy Usage &amp; Carbon Footprint'!$D$40,'Energy Usage &amp; Carbon Footprint'!$F$40,'Energy Usage &amp; Carbon Footprint'!$H$40,'Energy Usage &amp; Carbon Footprint'!$J$40,'Energy Usage &amp; Carbon Footprint'!$L$40,'Energy Usage &amp; Carbon Footprint'!$N$40,'Energy Usage &amp; Carbon Footprint'!$P$40,'Energy Usage &amp; Carbon Footprint'!$R$40,'Energy Usage &amp; Carbon Footprint'!$T$40)</c:f>
              <c:numCache>
                <c:formatCode>0.00</c:formatCode>
                <c:ptCount val="10"/>
                <c:pt idx="0">
                  <c:v>95668.160510429996</c:v>
                </c:pt>
                <c:pt idx="1">
                  <c:v>136290.46407914002</c:v>
                </c:pt>
                <c:pt idx="2">
                  <c:v>112860.48445316</c:v>
                </c:pt>
                <c:pt idx="3">
                  <c:v>152822.59637556999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3B-4BD7-8136-7EFB52F656AF}"/>
            </c:ext>
          </c:extLst>
        </c:ser>
        <c:ser>
          <c:idx val="3"/>
          <c:order val="3"/>
          <c:tx>
            <c:v>Summer Carbon Footprint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Footprint'!$C$41,'Energy Usage &amp; Carbon Footprint'!$D$41,'Energy Usage &amp; Carbon Footprint'!$F$41,'Energy Usage &amp; Carbon Footprint'!$H$41,'Energy Usage &amp; Carbon Footprint'!$J$41,'Energy Usage &amp; Carbon Footprint'!$L$41,'Energy Usage &amp; Carbon Footprint'!$N$41,'Energy Usage &amp; Carbon Footprint'!$P$41,'Energy Usage &amp; Carbon Footprint'!$R$41,'Energy Usage &amp; Carbon Footprint'!$T$41)</c:f>
              <c:numCache>
                <c:formatCode>0.00</c:formatCode>
                <c:ptCount val="10"/>
                <c:pt idx="0">
                  <c:v>113621.03355129001</c:v>
                </c:pt>
                <c:pt idx="1">
                  <c:v>68132.920440000002</c:v>
                </c:pt>
                <c:pt idx="2">
                  <c:v>85723.21888243001</c:v>
                </c:pt>
                <c:pt idx="3">
                  <c:v>80927.416303570004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3B-4BD7-8136-7EFB52F656AF}"/>
            </c:ext>
          </c:extLst>
        </c:ser>
        <c:ser>
          <c:idx val="4"/>
          <c:order val="4"/>
          <c:tx>
            <c:v>Fall Carbon Footprint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tar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Footprint'!$C$42,'Energy Usage &amp; Carbon Footprint'!$D$42,'Energy Usage &amp; Carbon Footprint'!$F$42,'Energy Usage &amp; Carbon Footprint'!$H$42,'Energy Usage &amp; Carbon Footprint'!$J$42,'Energy Usage &amp; Carbon Footprint'!$L$42,'Energy Usage &amp; Carbon Footprint'!$N$42,'Energy Usage &amp; Carbon Footprint'!$P$42,'Energy Usage &amp; Carbon Footprint'!$R$42,'Energy Usage &amp; Carbon Footprint'!$T$42)</c:f>
              <c:numCache>
                <c:formatCode>0.00</c:formatCode>
                <c:ptCount val="10"/>
                <c:pt idx="0">
                  <c:v>206047.74897128998</c:v>
                </c:pt>
                <c:pt idx="1">
                  <c:v>251471.81961999999</c:v>
                </c:pt>
                <c:pt idx="2">
                  <c:v>287003.41342271003</c:v>
                </c:pt>
                <c:pt idx="3">
                  <c:v>287755.54854842997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3B-4BD7-8136-7EFB52F656A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7210504"/>
        <c:axId val="547211488"/>
      </c:lineChart>
      <c:catAx>
        <c:axId val="54721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4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1488"/>
        <c:crosses val="autoZero"/>
        <c:auto val="1"/>
        <c:lblAlgn val="ctr"/>
        <c:lblOffset val="100"/>
        <c:noMultiLvlLbl val="0"/>
      </c:catAx>
      <c:valAx>
        <c:axId val="547211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/>
                  <a:t>Pounds of Carbon Dioxide Equivalent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05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E7-4A2D-A782-855956561AA1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E7-4A2D-A782-855956561AA1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E7-4A2D-A782-855956561AA1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E7-4A2D-A782-855956561AA1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7E7-4A2D-A782-855956561AA1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E7-4A2D-A782-855956561AA1}"/>
              </c:ext>
            </c:extLst>
          </c:dPt>
          <c:cat>
            <c:strRef>
              <c:f>'2017'!$C$2:$H$2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'2017'!$C$16:$H$16</c:f>
              <c:numCache>
                <c:formatCode>0.00</c:formatCode>
                <c:ptCount val="6"/>
                <c:pt idx="0">
                  <c:v>476001.24783000007</c:v>
                </c:pt>
                <c:pt idx="1">
                  <c:v>9031.3520000000008</c:v>
                </c:pt>
                <c:pt idx="2">
                  <c:v>86749.233999999997</c:v>
                </c:pt>
                <c:pt idx="3">
                  <c:v>1455.19796</c:v>
                </c:pt>
                <c:pt idx="4">
                  <c:v>6979.3053095699997</c:v>
                </c:pt>
                <c:pt idx="5">
                  <c:v>217981.0074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E7-4A2D-A782-855956561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'2017'!$C$19:$I$19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'2017'!$C$20:$H$20</c:f>
              <c:numCache>
                <c:formatCode>0.00</c:formatCode>
                <c:ptCount val="6"/>
                <c:pt idx="0">
                  <c:v>234886.51503000001</c:v>
                </c:pt>
                <c:pt idx="1">
                  <c:v>1721.335</c:v>
                </c:pt>
                <c:pt idx="2">
                  <c:v>54857.283000000003</c:v>
                </c:pt>
                <c:pt idx="3">
                  <c:v>225.11604</c:v>
                </c:pt>
                <c:pt idx="4">
                  <c:v>634.01249043000007</c:v>
                </c:pt>
                <c:pt idx="5">
                  <c:v>49977.878800000006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E-4B4A-B64A-4C08153BF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'2017'!$C$19:$I$19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'2017'!$C$21:$H$21</c:f>
              <c:numCache>
                <c:formatCode>0.00</c:formatCode>
                <c:ptCount val="6"/>
                <c:pt idx="0">
                  <c:v>75517.962</c:v>
                </c:pt>
                <c:pt idx="1">
                  <c:v>3086.6219999999998</c:v>
                </c:pt>
                <c:pt idx="2">
                  <c:v>5529.4849999999997</c:v>
                </c:pt>
                <c:pt idx="3">
                  <c:v>320.41055999999998</c:v>
                </c:pt>
                <c:pt idx="4">
                  <c:v>1974.7695191400001</c:v>
                </c:pt>
                <c:pt idx="5">
                  <c:v>49861.215000000004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D-472D-BE7E-A0FF6A929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'2017'!$C$19:$I$19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'2017'!$C$22:$H$22</c:f>
              <c:numCache>
                <c:formatCode>0.00</c:formatCode>
                <c:ptCount val="6"/>
                <c:pt idx="0">
                  <c:v>0</c:v>
                </c:pt>
                <c:pt idx="1">
                  <c:v>1998.095</c:v>
                </c:pt>
                <c:pt idx="2">
                  <c:v>0</c:v>
                </c:pt>
                <c:pt idx="3">
                  <c:v>229.71964000000003</c:v>
                </c:pt>
                <c:pt idx="4">
                  <c:v>2968.614</c:v>
                </c:pt>
                <c:pt idx="5">
                  <c:v>62936.491800000003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C-41BD-9FDC-9A8C83F79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'2017'!$C$19:$I$19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'2017'!$C$23:$H$23</c:f>
              <c:numCache>
                <c:formatCode>0.00</c:formatCode>
                <c:ptCount val="6"/>
                <c:pt idx="0">
                  <c:v>165596.7708</c:v>
                </c:pt>
                <c:pt idx="1">
                  <c:v>2225.2999999999997</c:v>
                </c:pt>
                <c:pt idx="2">
                  <c:v>26362.465999999997</c:v>
                </c:pt>
                <c:pt idx="3">
                  <c:v>679.95172000000002</c:v>
                </c:pt>
                <c:pt idx="4">
                  <c:v>1401.9093</c:v>
                </c:pt>
                <c:pt idx="5">
                  <c:v>55205.421800000004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E-4E68-94B5-8990139C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2E-4BBC-88A6-2FFE166D84EA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2E-4BBC-88A6-2FFE166D84EA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2E-4BBC-88A6-2FFE166D84EA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2E-4BBC-88A6-2FFE166D84EA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2E-4BBC-88A6-2FFE166D84EA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2E-4BBC-88A6-2FFE166D84EA}"/>
              </c:ext>
            </c:extLst>
          </c:dPt>
          <c:cat>
            <c:strRef>
              <c:f>'2018'!$C$2:$H$2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'2018'!$C$16:$H$16</c:f>
              <c:numCache>
                <c:formatCode>0.00</c:formatCode>
                <c:ptCount val="6"/>
                <c:pt idx="0">
                  <c:v>478951.79100000003</c:v>
                </c:pt>
                <c:pt idx="1">
                  <c:v>9473.0272999999997</c:v>
                </c:pt>
                <c:pt idx="2">
                  <c:v>98574.891999999993</c:v>
                </c:pt>
                <c:pt idx="3">
                  <c:v>2681.5970000000002</c:v>
                </c:pt>
                <c:pt idx="4">
                  <c:v>7199.7979947299991</c:v>
                </c:pt>
                <c:pt idx="5">
                  <c:v>228974.75640000001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2E-4BBC-88A6-2FFE166D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'2018'!$C$19:$I$19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'2018'!$C$20:$H$20</c:f>
              <c:numCache>
                <c:formatCode>0.00</c:formatCode>
                <c:ptCount val="6"/>
                <c:pt idx="0">
                  <c:v>231396.19440000001</c:v>
                </c:pt>
                <c:pt idx="1">
                  <c:v>1829.7575999999999</c:v>
                </c:pt>
                <c:pt idx="2">
                  <c:v>56088.018999999993</c:v>
                </c:pt>
                <c:pt idx="3">
                  <c:v>104.662846</c:v>
                </c:pt>
                <c:pt idx="4">
                  <c:v>589.22489043000007</c:v>
                </c:pt>
                <c:pt idx="5">
                  <c:v>50260.886200000001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0-45A8-ACF6-B5DF1B2A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'2018'!$C$19:$I$19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'2018'!$C$21:$H$21</c:f>
              <c:numCache>
                <c:formatCode>0.00</c:formatCode>
                <c:ptCount val="6"/>
                <c:pt idx="0">
                  <c:v>50108.563500000004</c:v>
                </c:pt>
                <c:pt idx="1">
                  <c:v>2512.8499000000002</c:v>
                </c:pt>
                <c:pt idx="2">
                  <c:v>9463.8050000000003</c:v>
                </c:pt>
                <c:pt idx="3">
                  <c:v>708.40196800000012</c:v>
                </c:pt>
                <c:pt idx="4">
                  <c:v>2051.6164851599997</c:v>
                </c:pt>
                <c:pt idx="5">
                  <c:v>48015.247600000002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E-4227-BBD5-C52EF518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'2018'!$C$19:$I$19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'2018'!$C$22:$H$22</c:f>
              <c:numCache>
                <c:formatCode>0.00</c:formatCode>
                <c:ptCount val="6"/>
                <c:pt idx="0">
                  <c:v>9112.1898000000001</c:v>
                </c:pt>
                <c:pt idx="1">
                  <c:v>3472.7395999999999</c:v>
                </c:pt>
                <c:pt idx="2">
                  <c:v>0</c:v>
                </c:pt>
                <c:pt idx="3">
                  <c:v>1064.4443920000001</c:v>
                </c:pt>
                <c:pt idx="4">
                  <c:v>3228.24809043</c:v>
                </c:pt>
                <c:pt idx="5">
                  <c:v>68845.597000000009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A-46E4-97F1-6FDA4E582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'2018'!$C$19:$I$19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'2018'!$C$23:$H$23</c:f>
              <c:numCache>
                <c:formatCode>0.00</c:formatCode>
                <c:ptCount val="6"/>
                <c:pt idx="0">
                  <c:v>188334.84330000004</c:v>
                </c:pt>
                <c:pt idx="1">
                  <c:v>1657.6802</c:v>
                </c:pt>
                <c:pt idx="2">
                  <c:v>33023.067999999992</c:v>
                </c:pt>
                <c:pt idx="3">
                  <c:v>804.08779400000003</c:v>
                </c:pt>
                <c:pt idx="4">
                  <c:v>1330.7085287099999</c:v>
                </c:pt>
                <c:pt idx="5">
                  <c:v>61853.025600000001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4-4361-B8F0-CE5F3C03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 sz="1600"/>
              <a:t>Carbon Dioxide Production per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43187481311672"/>
          <c:y val="0.1754129757217848"/>
          <c:w val="0.85018837835144023"/>
          <c:h val="0.68808521981627302"/>
        </c:manualLayout>
      </c:layout>
      <c:barChart>
        <c:barDir val="col"/>
        <c:grouping val="clustered"/>
        <c:varyColors val="0"/>
        <c:ser>
          <c:idx val="0"/>
          <c:order val="0"/>
          <c:tx>
            <c:v>Oil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Footprint'!$C$19,'Energy Usage &amp; Carbon Footprint'!$D$19,'Energy Usage &amp; Carbon Footprint'!$G$19,'Energy Usage &amp; Carbon Footprint'!$J$19,'Energy Usage &amp; Carbon Footprint'!$M$19,'Energy Usage &amp; Carbon Footprint'!$P$19,'Energy Usage &amp; Carbon Footprint'!$S$19,'Energy Usage &amp; Carbon Footprint'!$V$19,'Energy Usage &amp; Carbon Footprint'!$Y$19,'Energy Usage &amp; Carbon Footprint'!$AB$19)</c:f>
              <c:numCache>
                <c:formatCode>0.00</c:formatCode>
                <c:ptCount val="10"/>
                <c:pt idx="0">
                  <c:v>441847.92089999997</c:v>
                </c:pt>
                <c:pt idx="1">
                  <c:v>476001.24783000007</c:v>
                </c:pt>
                <c:pt idx="2">
                  <c:v>478951.79100000003</c:v>
                </c:pt>
                <c:pt idx="3">
                  <c:v>489919.06829999998</c:v>
                </c:pt>
                <c:pt idx="4">
                  <c:v>114186.4659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2-4C3E-AD9A-F6ABE7469B42}"/>
            </c:ext>
          </c:extLst>
        </c:ser>
        <c:ser>
          <c:idx val="1"/>
          <c:order val="1"/>
          <c:tx>
            <c:v>Gasoline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Footprint'!$C$20,'Energy Usage &amp; Carbon Footprint'!$D$20,'Energy Usage &amp; Carbon Footprint'!$G$20,'Energy Usage &amp; Carbon Footprint'!$J$20,'Energy Usage &amp; Carbon Footprint'!$M$20,'Energy Usage &amp; Carbon Footprint'!$P$20,'Energy Usage &amp; Carbon Footprint'!$S$20,'Energy Usage &amp; Carbon Footprint'!$V$20,'Energy Usage &amp; Carbon Footprint'!$Y$20,'Energy Usage &amp; Carbon Footprint'!$AB$20)</c:f>
              <c:numCache>
                <c:formatCode>0.00</c:formatCode>
                <c:ptCount val="10"/>
                <c:pt idx="0">
                  <c:v>8303.1739999999991</c:v>
                </c:pt>
                <c:pt idx="1">
                  <c:v>9031.3520000000008</c:v>
                </c:pt>
                <c:pt idx="2">
                  <c:v>9473.0272999999997</c:v>
                </c:pt>
                <c:pt idx="3">
                  <c:v>19844.963600000006</c:v>
                </c:pt>
                <c:pt idx="4">
                  <c:v>1104.7212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2-4C3E-AD9A-F6ABE7469B42}"/>
            </c:ext>
          </c:extLst>
        </c:ser>
        <c:ser>
          <c:idx val="2"/>
          <c:order val="2"/>
          <c:tx>
            <c:v>Propane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Footprint'!$C$21,'Energy Usage &amp; Carbon Footprint'!$D$21,'Energy Usage &amp; Carbon Footprint'!$G$21,'Energy Usage &amp; Carbon Footprint'!$J$21,'Energy Usage &amp; Carbon Footprint'!$M$21,'Energy Usage &amp; Carbon Footprint'!$P$21,'Energy Usage &amp; Carbon Footprint'!$S$21,'Energy Usage &amp; Carbon Footprint'!$V$21,'Energy Usage &amp; Carbon Footprint'!$Y$21,'Energy Usage &amp; Carbon Footprint'!$AB$21)</c:f>
              <c:numCache>
                <c:formatCode>0.00</c:formatCode>
                <c:ptCount val="10"/>
                <c:pt idx="0">
                  <c:v>58591.103999999992</c:v>
                </c:pt>
                <c:pt idx="1">
                  <c:v>86749.233999999997</c:v>
                </c:pt>
                <c:pt idx="2">
                  <c:v>98574.891999999993</c:v>
                </c:pt>
                <c:pt idx="3">
                  <c:v>89577.656999999992</c:v>
                </c:pt>
                <c:pt idx="4">
                  <c:v>31608.225999999991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2-4C3E-AD9A-F6ABE7469B42}"/>
            </c:ext>
          </c:extLst>
        </c:ser>
        <c:ser>
          <c:idx val="3"/>
          <c:order val="3"/>
          <c:tx>
            <c:v>Diesel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Footprint'!$C$22,'Energy Usage &amp; Carbon Footprint'!$D$22,'Energy Usage &amp; Carbon Footprint'!$G$22,'Energy Usage &amp; Carbon Footprint'!$J$22,'Energy Usage &amp; Carbon Footprint'!$M$22,'Energy Usage &amp; Carbon Footprint'!$P$22,'Energy Usage &amp; Carbon Footprint'!$S$22,'Energy Usage &amp; Carbon Footprint'!$V$22,'Energy Usage &amp; Carbon Footprint'!$Y$22,'Energy Usage &amp; Carbon Footprint'!$AB$22)</c:f>
              <c:numCache>
                <c:formatCode>0.00</c:formatCode>
                <c:ptCount val="10"/>
                <c:pt idx="0">
                  <c:v>2309.6261199999999</c:v>
                </c:pt>
                <c:pt idx="1">
                  <c:v>1455.19796</c:v>
                </c:pt>
                <c:pt idx="2">
                  <c:v>2681.5970000000002</c:v>
                </c:pt>
                <c:pt idx="3">
                  <c:v>10877.570223999999</c:v>
                </c:pt>
                <c:pt idx="4">
                  <c:v>734.80361399999992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2-4C3E-AD9A-F6ABE7469B42}"/>
            </c:ext>
          </c:extLst>
        </c:ser>
        <c:ser>
          <c:idx val="4"/>
          <c:order val="4"/>
          <c:tx>
            <c:v>Water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Footprint'!$C$23,'Energy Usage &amp; Carbon Footprint'!$D$23,'Energy Usage &amp; Carbon Footprint'!$G$23,'Energy Usage &amp; Carbon Footprint'!$J$23,'Energy Usage &amp; Carbon Footprint'!$M$23,'Energy Usage &amp; Carbon Footprint'!$P$23,'Energy Usage &amp; Carbon Footprint'!$S$23,'Energy Usage &amp; Carbon Footprint'!$V$23,'Energy Usage &amp; Carbon Footprint'!$Y$23,'Energy Usage &amp; Carbon Footprint'!$AB$23)</c:f>
              <c:numCache>
                <c:formatCode>0.00</c:formatCode>
                <c:ptCount val="10"/>
                <c:pt idx="0">
                  <c:v>9410.8508138699999</c:v>
                </c:pt>
                <c:pt idx="1">
                  <c:v>6979.3053095699997</c:v>
                </c:pt>
                <c:pt idx="2">
                  <c:v>7199.7979947299991</c:v>
                </c:pt>
                <c:pt idx="3">
                  <c:v>6950.4039287099986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02-4C3E-AD9A-F6ABE7469B42}"/>
            </c:ext>
          </c:extLst>
        </c:ser>
        <c:ser>
          <c:idx val="5"/>
          <c:order val="5"/>
          <c:tx>
            <c:v>Electricity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('Energy Usage &amp; Carbon Footprint'!$C$18,'Energy Usage &amp; Carbon Footprint'!$D$18,'Energy Usage &amp; Carbon Footprint'!$G$18,'Energy Usage &amp; Carbon Footprint'!$J$18,'Energy Usage &amp; Carbon Footprint'!$M$18,'Energy Usage &amp; Carbon Footprint'!$P$18,'Energy Usage &amp; Carbon Footprint'!$S$18,'Energy Usage &amp; Carbon Footprint'!$V$18,'Energy Usage &amp; Carbon Footprint'!$Y$18,'Energy Usage &amp; Carbon Footprint'!$AB$18)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Footprint'!$C$24,'Energy Usage &amp; Carbon Footprint'!$D$24,'Energy Usage &amp; Carbon Footprint'!$G$24,'Energy Usage &amp; Carbon Footprint'!$J$24,'Energy Usage &amp; Carbon Footprint'!$M$24,'Energy Usage &amp; Carbon Footprint'!$P$24,'Energy Usage &amp; Carbon Footprint'!$S$24,'Energy Usage &amp; Carbon Footprint'!$V$24,'Energy Usage &amp; Carbon Footprint'!$Y$24,'Energy Usage &amp; Carbon Footprint'!$AB$24)</c:f>
              <c:numCache>
                <c:formatCode>0.00</c:formatCode>
                <c:ptCount val="10"/>
                <c:pt idx="0">
                  <c:v>230020.82320000001</c:v>
                </c:pt>
                <c:pt idx="1">
                  <c:v>217981.0074</c:v>
                </c:pt>
                <c:pt idx="2">
                  <c:v>228974.75640000001</c:v>
                </c:pt>
                <c:pt idx="3">
                  <c:v>219936.38200000001</c:v>
                </c:pt>
                <c:pt idx="4">
                  <c:v>16254.2258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02-4C3E-AD9A-F6ABE7469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210504"/>
        <c:axId val="547211488"/>
      </c:barChart>
      <c:catAx>
        <c:axId val="547210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1488"/>
        <c:crosses val="autoZero"/>
        <c:auto val="1"/>
        <c:lblAlgn val="ctr"/>
        <c:lblOffset val="100"/>
        <c:noMultiLvlLbl val="0"/>
      </c:catAx>
      <c:valAx>
        <c:axId val="547211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/>
                  <a:t>Pounds of Carbon Dioxide Equivalent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05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6-4932-BDF1-9A8A2CB3149F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6-4932-BDF1-9A8A2CB3149F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6-4932-BDF1-9A8A2CB3149F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36-4932-BDF1-9A8A2CB3149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36-4932-BDF1-9A8A2CB3149F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36-4932-BDF1-9A8A2CB3149F}"/>
              </c:ext>
            </c:extLst>
          </c:dPt>
          <c:cat>
            <c:strRef>
              <c:f>'2019'!$C$2:$H$2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'2019'!$C$16:$H$16</c:f>
              <c:numCache>
                <c:formatCode>0.00</c:formatCode>
                <c:ptCount val="6"/>
                <c:pt idx="0">
                  <c:v>489919.06829999998</c:v>
                </c:pt>
                <c:pt idx="1">
                  <c:v>19844.963600000006</c:v>
                </c:pt>
                <c:pt idx="2">
                  <c:v>89577.656999999992</c:v>
                </c:pt>
                <c:pt idx="3">
                  <c:v>10877.570223999999</c:v>
                </c:pt>
                <c:pt idx="4">
                  <c:v>6950.4039287099986</c:v>
                </c:pt>
                <c:pt idx="5">
                  <c:v>219936.38200000001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36-4932-BDF1-9A8A2CB3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Winter Carbon Contributions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'2019'!$C$19:$I$19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'2019'!$C$20:$H$20</c:f>
              <c:numCache>
                <c:formatCode>0.00</c:formatCode>
                <c:ptCount val="6"/>
                <c:pt idx="0">
                  <c:v>214388.75219999999</c:v>
                </c:pt>
                <c:pt idx="1">
                  <c:v>3532.1120999999998</c:v>
                </c:pt>
                <c:pt idx="2">
                  <c:v>44143.826999999997</c:v>
                </c:pt>
                <c:pt idx="3">
                  <c:v>751.92900600000007</c:v>
                </c:pt>
                <c:pt idx="4">
                  <c:v>634.58671914000001</c:v>
                </c:pt>
                <c:pt idx="5">
                  <c:v>52149.2768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3-414E-9DE9-D72551F4F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'2019'!$C$19:$I$19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'2019'!$C$21:$H$21</c:f>
              <c:numCache>
                <c:formatCode>0.00</c:formatCode>
                <c:ptCount val="6"/>
                <c:pt idx="0">
                  <c:v>83979.281100000007</c:v>
                </c:pt>
                <c:pt idx="1">
                  <c:v>6542.5689999999995</c:v>
                </c:pt>
                <c:pt idx="2">
                  <c:v>9214.1269999999986</c:v>
                </c:pt>
                <c:pt idx="3">
                  <c:v>2972.4754660000003</c:v>
                </c:pt>
                <c:pt idx="4">
                  <c:v>2319.3852095699995</c:v>
                </c:pt>
                <c:pt idx="5">
                  <c:v>47794.758600000001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7-4CA6-B7AF-FA87F27A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'2019'!$C$19:$I$19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'2019'!$C$22:$H$22</c:f>
              <c:numCache>
                <c:formatCode>0.00</c:formatCode>
                <c:ptCount val="6"/>
                <c:pt idx="0">
                  <c:v>0</c:v>
                </c:pt>
                <c:pt idx="1">
                  <c:v>4857.9047</c:v>
                </c:pt>
                <c:pt idx="2">
                  <c:v>0</c:v>
                </c:pt>
                <c:pt idx="3">
                  <c:v>4013.9478940000008</c:v>
                </c:pt>
                <c:pt idx="4">
                  <c:v>3179.8239095699996</c:v>
                </c:pt>
                <c:pt idx="5">
                  <c:v>68875.73980000001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A-42BE-82B0-2319012BA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'2019'!$C$19:$I$19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'2019'!$C$23:$H$23</c:f>
              <c:numCache>
                <c:formatCode>0.00</c:formatCode>
                <c:ptCount val="6"/>
                <c:pt idx="0">
                  <c:v>191551.035</c:v>
                </c:pt>
                <c:pt idx="1">
                  <c:v>4912.3777999999993</c:v>
                </c:pt>
                <c:pt idx="2">
                  <c:v>36219.703000000001</c:v>
                </c:pt>
                <c:pt idx="3">
                  <c:v>3139.217858</c:v>
                </c:pt>
                <c:pt idx="4">
                  <c:v>816.60809043000006</c:v>
                </c:pt>
                <c:pt idx="5">
                  <c:v>51116.606800000001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C-41D8-83D6-C2397B94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E8-4C5E-A55F-6943F921CE60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E8-4C5E-A55F-6943F921CE60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E8-4C5E-A55F-6943F921CE60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E8-4C5E-A55F-6943F921CE6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4E8-4C5E-A55F-6943F921CE60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28-4C0E-A631-056894BC5632}"/>
              </c:ext>
            </c:extLst>
          </c:dPt>
          <c:cat>
            <c:strRef>
              <c:f>'2020'!$C$2:$H$2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'2020'!$C$16:$H$16</c:f>
              <c:numCache>
                <c:formatCode>0.00</c:formatCode>
                <c:ptCount val="6"/>
                <c:pt idx="0">
                  <c:v>114186.4659</c:v>
                </c:pt>
                <c:pt idx="1">
                  <c:v>1104.7212</c:v>
                </c:pt>
                <c:pt idx="2">
                  <c:v>31608.225999999991</c:v>
                </c:pt>
                <c:pt idx="3">
                  <c:v>734.80361399999992</c:v>
                </c:pt>
                <c:pt idx="4">
                  <c:v>0</c:v>
                </c:pt>
                <c:pt idx="5">
                  <c:v>16254.2258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4E8-4C5E-A55F-6943F921C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'2020'!$C$19:$I$19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'2020'!$C$20:$H$20</c:f>
              <c:numCache>
                <c:formatCode>0.00</c:formatCode>
                <c:ptCount val="6"/>
                <c:pt idx="0">
                  <c:v>114186.4659</c:v>
                </c:pt>
                <c:pt idx="1">
                  <c:v>1104.7212</c:v>
                </c:pt>
                <c:pt idx="2">
                  <c:v>31608.225999999991</c:v>
                </c:pt>
                <c:pt idx="3">
                  <c:v>734.80361399999992</c:v>
                </c:pt>
                <c:pt idx="4">
                  <c:v>0</c:v>
                </c:pt>
                <c:pt idx="5">
                  <c:v>16254.2258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A-4FAA-9C3D-C1D22CD3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'2020'!$C$19:$I$19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'2020'!$C$21:$H$21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1-4260-AE71-A6850DF27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'2020'!$C$19:$I$19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'2020'!$C$22:$H$22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8-4711-A632-B2396132D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'2020'!$C$19:$I$19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'2020'!$C$23:$H$23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6-451E-B53B-E62E96DB8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US" sz="1800" b="1" i="0" cap="all" baseline="0">
                <a:effectLst/>
              </a:rPr>
              <a:t>Carbon Dioxide Production % per source</a:t>
            </a:r>
            <a:endParaRPr lang="es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Oil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Footprint'!$C$31,'Energy Usage &amp; Carbon Footprint'!$D$31,'Energy Usage &amp; Carbon Footprint'!$G$31,'Energy Usage &amp; Carbon Footprint'!$J$31,'Energy Usage &amp; Carbon Footprint'!$M$31,'Energy Usage &amp; Carbon Footprint'!$P$31,'Energy Usage &amp; Carbon Footprint'!$S$31,'Energy Usage &amp; Carbon Footprint'!$V$31,'Energy Usage &amp; Carbon Footprint'!$Y$31,'Energy Usage &amp; Carbon Footprint'!$AB$31)</c:f>
              <c:numCache>
                <c:formatCode>0%</c:formatCode>
                <c:ptCount val="10"/>
                <c:pt idx="0">
                  <c:v>0.58875101380484718</c:v>
                </c:pt>
                <c:pt idx="1">
                  <c:v>0.5963453162431015</c:v>
                </c:pt>
                <c:pt idx="2">
                  <c:v>0.57994598478377113</c:v>
                </c:pt>
                <c:pt idx="3">
                  <c:v>0.58525329161749307</c:v>
                </c:pt>
                <c:pt idx="4">
                  <c:v>0.69673287602477363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5-4263-987E-AEC5D176ED2E}"/>
            </c:ext>
          </c:extLst>
        </c:ser>
        <c:ser>
          <c:idx val="1"/>
          <c:order val="1"/>
          <c:tx>
            <c:v>Gasoline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Footprint'!$C$32,'Energy Usage &amp; Carbon Footprint'!$D$32,'Energy Usage &amp; Carbon Footprint'!$G$32,'Energy Usage &amp; Carbon Footprint'!$J$32,'Energy Usage &amp; Carbon Footprint'!$M$32,'Energy Usage &amp; Carbon Footprint'!$P$32,'Energy Usage &amp; Carbon Footprint'!$S$32,'Energy Usage &amp; Carbon Footprint'!$V$32,'Energy Usage &amp; Carbon Footprint'!$Y$32,'Energy Usage &amp; Carbon Footprint'!$AB$32)</c:f>
              <c:numCache>
                <c:formatCode>0%</c:formatCode>
                <c:ptCount val="10"/>
                <c:pt idx="0">
                  <c:v>1.1063766239616243E-2</c:v>
                </c:pt>
                <c:pt idx="1">
                  <c:v>1.1314685600291249E-2</c:v>
                </c:pt>
                <c:pt idx="2">
                  <c:v>1.1470557683710693E-2</c:v>
                </c:pt>
                <c:pt idx="3">
                  <c:v>2.3706630381280343E-2</c:v>
                </c:pt>
                <c:pt idx="4">
                  <c:v>6.7406900880495604E-3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5-4263-987E-AEC5D176ED2E}"/>
            </c:ext>
          </c:extLst>
        </c:ser>
        <c:ser>
          <c:idx val="2"/>
          <c:order val="2"/>
          <c:tx>
            <c:v>Propane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Footprint'!$C$33,'Energy Usage &amp; Carbon Footprint'!$D$33,'Energy Usage &amp; Carbon Footprint'!$G$33,'Energy Usage &amp; Carbon Footprint'!$J$33,'Energy Usage &amp; Carbon Footprint'!$M$33,'Energy Usage &amp; Carbon Footprint'!$P$33,'Energy Usage &amp; Carbon Footprint'!$S$33,'Energy Usage &amp; Carbon Footprint'!$V$33,'Energy Usage &amp; Carbon Footprint'!$Y$33,'Energy Usage &amp; Carbon Footprint'!$AB$33)</c:f>
              <c:numCache>
                <c:formatCode>0%</c:formatCode>
                <c:ptCount val="10"/>
                <c:pt idx="0">
                  <c:v>7.8071142237540025E-2</c:v>
                </c:pt>
                <c:pt idx="1">
                  <c:v>0.10868143648659646</c:v>
                </c:pt>
                <c:pt idx="2">
                  <c:v>0.11936089161820021</c:v>
                </c:pt>
                <c:pt idx="3">
                  <c:v>0.10700873268017025</c:v>
                </c:pt>
                <c:pt idx="4">
                  <c:v>0.19286427715792034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5-4263-987E-AEC5D176ED2E}"/>
            </c:ext>
          </c:extLst>
        </c:ser>
        <c:ser>
          <c:idx val="3"/>
          <c:order val="3"/>
          <c:tx>
            <c:v>Diesel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Footprint'!$C$34,'Energy Usage &amp; Carbon Footprint'!$D$34,'Energy Usage &amp; Carbon Footprint'!$G$34,'Energy Usage &amp; Carbon Footprint'!$J$34,'Energy Usage &amp; Carbon Footprint'!$M$34,'Energy Usage &amp; Carbon Footprint'!$P$34,'Energy Usage &amp; Carbon Footprint'!$S$34,'Energy Usage &amp; Carbon Footprint'!$V$34,'Energy Usage &amp; Carbon Footprint'!$Y$34,'Energy Usage &amp; Carbon Footprint'!$AB$34)</c:f>
              <c:numCache>
                <c:formatCode>0%</c:formatCode>
                <c:ptCount val="10"/>
                <c:pt idx="0">
                  <c:v>3.077517524333689E-3</c:v>
                </c:pt>
                <c:pt idx="1">
                  <c:v>1.8231054889218357E-3</c:v>
                </c:pt>
                <c:pt idx="2">
                  <c:v>3.2470520878753878E-3</c:v>
                </c:pt>
                <c:pt idx="3">
                  <c:v>1.2994255970657901E-2</c:v>
                </c:pt>
                <c:pt idx="4">
                  <c:v>4.4835596868719411E-3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5-4263-987E-AEC5D176ED2E}"/>
            </c:ext>
          </c:extLst>
        </c:ser>
        <c:ser>
          <c:idx val="4"/>
          <c:order val="4"/>
          <c:tx>
            <c:v>Water</c:v>
          </c:tx>
          <c:spPr>
            <a:solidFill>
              <a:schemeClr val="accent5"/>
            </a:solidFill>
            <a:ln>
              <a:noFill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Footprint'!$C$35,'Energy Usage &amp; Carbon Footprint'!$D$35,'Energy Usage &amp; Carbon Footprint'!$G$35,'Energy Usage &amp; Carbon Footprint'!$J$35,'Energy Usage &amp; Carbon Footprint'!$M$35,'Energy Usage &amp; Carbon Footprint'!$P$35,'Energy Usage &amp; Carbon Footprint'!$S$35,'Energy Usage &amp; Carbon Footprint'!$V$35,'Energy Usage &amp; Carbon Footprint'!$Y$35,'Energy Usage &amp; Carbon Footprint'!$AB$35)</c:f>
              <c:numCache>
                <c:formatCode>0%</c:formatCode>
                <c:ptCount val="10"/>
                <c:pt idx="0">
                  <c:v>1.2539717163648498E-2</c:v>
                </c:pt>
                <c:pt idx="1">
                  <c:v>8.7438342881805443E-3</c:v>
                </c:pt>
                <c:pt idx="2">
                  <c:v>8.7179837652969754E-3</c:v>
                </c:pt>
                <c:pt idx="3">
                  <c:v>8.3028953975267886E-3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5-4263-987E-AEC5D176ED2E}"/>
            </c:ext>
          </c:extLst>
        </c:ser>
        <c:ser>
          <c:idx val="5"/>
          <c:order val="5"/>
          <c:tx>
            <c:v>Electricity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Footprint'!$C$36,'Energy Usage &amp; Carbon Footprint'!$D$36,'Energy Usage &amp; Carbon Footprint'!$G$36,'Energy Usage &amp; Carbon Footprint'!$J$36,'Energy Usage &amp; Carbon Footprint'!$M$36,'Energy Usage &amp; Carbon Footprint'!$P$36,'Energy Usage &amp; Carbon Footprint'!$S$36,'Energy Usage &amp; Carbon Footprint'!$V$36,'Energy Usage &amp; Carbon Footprint'!$Y$36,'Energy Usage &amp; Carbon Footprint'!$AB$36)</c:f>
              <c:numCache>
                <c:formatCode>0%</c:formatCode>
                <c:ptCount val="10"/>
                <c:pt idx="0">
                  <c:v>0.3064968430300144</c:v>
                </c:pt>
                <c:pt idx="1">
                  <c:v>0.2730916218929082</c:v>
                </c:pt>
                <c:pt idx="2">
                  <c:v>0.27725753006114578</c:v>
                </c:pt>
                <c:pt idx="3">
                  <c:v>0.26273419395287162</c:v>
                </c:pt>
                <c:pt idx="4">
                  <c:v>9.9178597042384492E-2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5-4263-987E-AEC5D176ED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7210504"/>
        <c:axId val="547211488"/>
      </c:barChart>
      <c:catAx>
        <c:axId val="54721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1488"/>
        <c:crosses val="autoZero"/>
        <c:auto val="1"/>
        <c:lblAlgn val="ctr"/>
        <c:lblOffset val="100"/>
        <c:noMultiLvlLbl val="0"/>
      </c:catAx>
      <c:valAx>
        <c:axId val="5472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 b="0" i="0" cap="all" baseline="0">
                    <a:effectLst/>
                  </a:rPr>
                  <a:t>Pounds of Carbon Dioxide Equivalent</a:t>
                </a:r>
                <a:endParaRPr lang="es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C3-4C6C-9D1C-58ED7DAF8FFB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C3-4C6C-9D1C-58ED7DAF8FFB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C3-4C6C-9D1C-58ED7DAF8FFB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C3-4C6C-9D1C-58ED7DAF8FFB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C3-4C6C-9D1C-58ED7DAF8FFB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C3-4C6C-9D1C-58ED7DAF8FFB}"/>
              </c:ext>
            </c:extLst>
          </c:dPt>
          <c:cat>
            <c:strRef>
              <c:f>'2021'!$C$2:$H$2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'2021'!$C$16:$H$16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C3-4C6C-9D1C-58ED7DAF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'2021'!$C$19:$I$19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'2021'!$C$20:$H$20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7-4550-B4E5-17BFA3E17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'2021'!$C$19:$I$19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'2021'!$C$21:$H$21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A-4103-AC25-1A84ABF9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'2021'!$C$19:$I$19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'2021'!$C$22:$H$22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6-4A52-A267-C4FD7F0C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'2021'!$C$19:$I$19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'2021'!$C$23:$H$23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0-44FD-93B7-605188A8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38-4F35-BA34-C1F32C9937EE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38-4F35-BA34-C1F32C9937EE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38-4F35-BA34-C1F32C9937EE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38-4F35-BA34-C1F32C9937E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38-4F35-BA34-C1F32C9937EE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38-4F35-BA34-C1F32C9937EE}"/>
              </c:ext>
            </c:extLst>
          </c:dPt>
          <c:cat>
            <c:strRef>
              <c:f>'2022'!$C$2:$H$2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'2022'!$C$16:$H$16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38-4F35-BA34-C1F32C993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'2022'!$C$19:$I$19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'2022'!$C$20:$H$20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E-448C-8DB4-A6528FEF9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'2022'!$C$19:$I$19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'2022'!$C$21:$H$21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4-45CE-B1AF-3801E7E6C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'2022'!$C$19:$I$19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'2022'!$C$22:$H$22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9-4C45-B171-0D702EDB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'2022'!$C$19:$I$19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'2022'!$C$23:$H$23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A-4CC7-AAB2-4E7BBBAD0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US" sz="1800" b="1" i="0" cap="all" baseline="0">
                <a:effectLst/>
              </a:rPr>
              <a:t>Carbon Dioxide Production % per source</a:t>
            </a:r>
            <a:endParaRPr lang="es-US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Oil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Footprint'!$C$31,'Energy Usage &amp; Carbon Footprint'!$D$31,'Energy Usage &amp; Carbon Footprint'!$G$31,'Energy Usage &amp; Carbon Footprint'!$J$31,'Energy Usage &amp; Carbon Footprint'!$M$31,'Energy Usage &amp; Carbon Footprint'!$P$31,'Energy Usage &amp; Carbon Footprint'!$S$31,'Energy Usage &amp; Carbon Footprint'!$V$31,'Energy Usage &amp; Carbon Footprint'!$Y$31,'Energy Usage &amp; Carbon Footprint'!$AB$31)</c:f>
              <c:numCache>
                <c:formatCode>0%</c:formatCode>
                <c:ptCount val="10"/>
                <c:pt idx="0">
                  <c:v>0.58875101380484718</c:v>
                </c:pt>
                <c:pt idx="1">
                  <c:v>0.5963453162431015</c:v>
                </c:pt>
                <c:pt idx="2">
                  <c:v>0.57994598478377113</c:v>
                </c:pt>
                <c:pt idx="3">
                  <c:v>0.58525329161749307</c:v>
                </c:pt>
                <c:pt idx="4">
                  <c:v>0.69673287602477363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A-449B-B38D-B50C37594C83}"/>
            </c:ext>
          </c:extLst>
        </c:ser>
        <c:ser>
          <c:idx val="1"/>
          <c:order val="1"/>
          <c:tx>
            <c:v>Gasoline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Footprint'!$C$32,'Energy Usage &amp; Carbon Footprint'!$D$32,'Energy Usage &amp; Carbon Footprint'!$G$32,'Energy Usage &amp; Carbon Footprint'!$J$32,'Energy Usage &amp; Carbon Footprint'!$M$32,'Energy Usage &amp; Carbon Footprint'!$P$32,'Energy Usage &amp; Carbon Footprint'!$S$32,'Energy Usage &amp; Carbon Footprint'!$V$32,'Energy Usage &amp; Carbon Footprint'!$Y$32,'Energy Usage &amp; Carbon Footprint'!$AB$32)</c:f>
              <c:numCache>
                <c:formatCode>0%</c:formatCode>
                <c:ptCount val="10"/>
                <c:pt idx="0">
                  <c:v>1.1063766239616243E-2</c:v>
                </c:pt>
                <c:pt idx="1">
                  <c:v>1.1314685600291249E-2</c:v>
                </c:pt>
                <c:pt idx="2">
                  <c:v>1.1470557683710693E-2</c:v>
                </c:pt>
                <c:pt idx="3">
                  <c:v>2.3706630381280343E-2</c:v>
                </c:pt>
                <c:pt idx="4">
                  <c:v>6.7406900880495604E-3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A-449B-B38D-B50C37594C83}"/>
            </c:ext>
          </c:extLst>
        </c:ser>
        <c:ser>
          <c:idx val="2"/>
          <c:order val="2"/>
          <c:tx>
            <c:v>Propane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Footprint'!$C$33,'Energy Usage &amp; Carbon Footprint'!$D$33,'Energy Usage &amp; Carbon Footprint'!$G$33,'Energy Usage &amp; Carbon Footprint'!$J$33,'Energy Usage &amp; Carbon Footprint'!$M$33,'Energy Usage &amp; Carbon Footprint'!$P$33,'Energy Usage &amp; Carbon Footprint'!$S$33,'Energy Usage &amp; Carbon Footprint'!$V$33,'Energy Usage &amp; Carbon Footprint'!$Y$33,'Energy Usage &amp; Carbon Footprint'!$AB$33)</c:f>
              <c:numCache>
                <c:formatCode>0%</c:formatCode>
                <c:ptCount val="10"/>
                <c:pt idx="0">
                  <c:v>7.8071142237540025E-2</c:v>
                </c:pt>
                <c:pt idx="1">
                  <c:v>0.10868143648659646</c:v>
                </c:pt>
                <c:pt idx="2">
                  <c:v>0.11936089161820021</c:v>
                </c:pt>
                <c:pt idx="3">
                  <c:v>0.10700873268017025</c:v>
                </c:pt>
                <c:pt idx="4">
                  <c:v>0.19286427715792034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5A-449B-B38D-B50C37594C83}"/>
            </c:ext>
          </c:extLst>
        </c:ser>
        <c:ser>
          <c:idx val="3"/>
          <c:order val="3"/>
          <c:tx>
            <c:v>Diesel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Footprint'!$C$34,'Energy Usage &amp; Carbon Footprint'!$D$34,'Energy Usage &amp; Carbon Footprint'!$G$34,'Energy Usage &amp; Carbon Footprint'!$J$34,'Energy Usage &amp; Carbon Footprint'!$M$34,'Energy Usage &amp; Carbon Footprint'!$P$34,'Energy Usage &amp; Carbon Footprint'!$S$34,'Energy Usage &amp; Carbon Footprint'!$V$34,'Energy Usage &amp; Carbon Footprint'!$Y$34,'Energy Usage &amp; Carbon Footprint'!$AB$34)</c:f>
              <c:numCache>
                <c:formatCode>0%</c:formatCode>
                <c:ptCount val="10"/>
                <c:pt idx="0">
                  <c:v>3.077517524333689E-3</c:v>
                </c:pt>
                <c:pt idx="1">
                  <c:v>1.8231054889218357E-3</c:v>
                </c:pt>
                <c:pt idx="2">
                  <c:v>3.2470520878753878E-3</c:v>
                </c:pt>
                <c:pt idx="3">
                  <c:v>1.2994255970657901E-2</c:v>
                </c:pt>
                <c:pt idx="4">
                  <c:v>4.4835596868719411E-3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5A-449B-B38D-B50C37594C83}"/>
            </c:ext>
          </c:extLst>
        </c:ser>
        <c:ser>
          <c:idx val="4"/>
          <c:order val="4"/>
          <c:tx>
            <c:v>Water</c:v>
          </c:tx>
          <c:spPr>
            <a:solidFill>
              <a:schemeClr val="accent5"/>
            </a:solidFill>
            <a:ln>
              <a:noFill/>
            </a:ln>
            <a:effectLst>
              <a:outerShdw blurRad="50800" dist="50800" dir="5400000" algn="ctr" rotWithShape="0">
                <a:schemeClr val="accent2">
                  <a:lumMod val="75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Footprint'!$C$35,'Energy Usage &amp; Carbon Footprint'!$D$35,'Energy Usage &amp; Carbon Footprint'!$G$35,'Energy Usage &amp; Carbon Footprint'!$J$35,'Energy Usage &amp; Carbon Footprint'!$M$35,'Energy Usage &amp; Carbon Footprint'!$P$35,'Energy Usage &amp; Carbon Footprint'!$S$35,'Energy Usage &amp; Carbon Footprint'!$V$35,'Energy Usage &amp; Carbon Footprint'!$Y$35,'Energy Usage &amp; Carbon Footprint'!$AB$35)</c:f>
              <c:numCache>
                <c:formatCode>0%</c:formatCode>
                <c:ptCount val="10"/>
                <c:pt idx="0">
                  <c:v>1.2539717163648498E-2</c:v>
                </c:pt>
                <c:pt idx="1">
                  <c:v>8.7438342881805443E-3</c:v>
                </c:pt>
                <c:pt idx="2">
                  <c:v>8.7179837652969754E-3</c:v>
                </c:pt>
                <c:pt idx="3">
                  <c:v>8.3028953975267886E-3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5A-449B-B38D-B50C37594C83}"/>
            </c:ext>
          </c:extLst>
        </c:ser>
        <c:ser>
          <c:idx val="5"/>
          <c:order val="5"/>
          <c:tx>
            <c:v>Electricity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('Energy Usage &amp; Carbon Footprint'!$C$30,'Energy Usage &amp; Carbon Footprint'!$D$30,'Energy Usage &amp; Carbon Footprint'!$G$30,'Energy Usage &amp; Carbon Footprint'!$J$30,'Energy Usage &amp; Carbon Footprint'!$M$30,'Energy Usage &amp; Carbon Footprint'!$P$30,'Energy Usage &amp; Carbon Footprint'!$S$30,'Energy Usage &amp; Carbon Footprint'!$V$30,'Energy Usage &amp; Carbon Footprint'!$Y$30,'Energy Usage &amp; Carbon Footprint'!$AB$30)</c:f>
              <c:strCache>
                <c:ptCount val="10"/>
                <c:pt idx="0">
                  <c:v>2016 Baseline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('Energy Usage &amp; Carbon Footprint'!$C$36,'Energy Usage &amp; Carbon Footprint'!$D$36,'Energy Usage &amp; Carbon Footprint'!$G$36,'Energy Usage &amp; Carbon Footprint'!$J$36,'Energy Usage &amp; Carbon Footprint'!$M$36,'Energy Usage &amp; Carbon Footprint'!$P$36,'Energy Usage &amp; Carbon Footprint'!$S$36,'Energy Usage &amp; Carbon Footprint'!$V$36,'Energy Usage &amp; Carbon Footprint'!$Y$36,'Energy Usage &amp; Carbon Footprint'!$AB$36)</c:f>
              <c:numCache>
                <c:formatCode>0%</c:formatCode>
                <c:ptCount val="10"/>
                <c:pt idx="0">
                  <c:v>0.3064968430300144</c:v>
                </c:pt>
                <c:pt idx="1">
                  <c:v>0.2730916218929082</c:v>
                </c:pt>
                <c:pt idx="2">
                  <c:v>0.27725753006114578</c:v>
                </c:pt>
                <c:pt idx="3">
                  <c:v>0.26273419395287162</c:v>
                </c:pt>
                <c:pt idx="4">
                  <c:v>9.9178597042384492E-2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5A-449B-B38D-B50C37594C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7210504"/>
        <c:axId val="547211488"/>
      </c:barChart>
      <c:catAx>
        <c:axId val="54721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1488"/>
        <c:crosses val="autoZero"/>
        <c:auto val="1"/>
        <c:lblAlgn val="ctr"/>
        <c:lblOffset val="100"/>
        <c:noMultiLvlLbl val="0"/>
      </c:catAx>
      <c:valAx>
        <c:axId val="5472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200" b="0" i="0" cap="all" baseline="0">
                    <a:effectLst/>
                  </a:rPr>
                  <a:t>Pounds of Carbon Dioxide Equivalent</a:t>
                </a:r>
                <a:endParaRPr lang="es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6-4226-806E-A9D838142E69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56-4226-806E-A9D838142E69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56-4226-806E-A9D838142E69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56-4226-806E-A9D838142E69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56-4226-806E-A9D838142E69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56-4226-806E-A9D838142E69}"/>
              </c:ext>
            </c:extLst>
          </c:dPt>
          <c:cat>
            <c:strRef>
              <c:f>'2023'!$C$2:$H$2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'2023'!$C$16:$H$16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56-4226-806E-A9D838142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'2023'!$C$19:$I$19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'2023'!$C$20:$H$20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C-4777-8071-8FDABF55F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'2023'!$C$19:$I$19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'2023'!$C$21:$H$21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1-4F53-8BA8-6410FE8C7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'2023'!$C$19:$I$19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'2023'!$C$22:$H$22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3-4FCA-B714-23126D67B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'2023'!$C$19:$I$19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'2023'!$C$23:$H$23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B-4432-8CA9-BFB33A0D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77-4C0E-A887-C0F7E812DDDE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77-4C0E-A887-C0F7E812DDDE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77-4C0E-A887-C0F7E812DDDE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77-4C0E-A887-C0F7E812DDD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77-4C0E-A887-C0F7E812DDDE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B77-4C0E-A887-C0F7E812DDDE}"/>
              </c:ext>
            </c:extLst>
          </c:dPt>
          <c:cat>
            <c:strRef>
              <c:f>'2024'!$C$2:$H$2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'2024'!$C$16:$H$16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77-4C0E-A887-C0F7E812D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'2024'!$C$19:$I$19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'2024'!$C$20:$H$20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B-4AC7-9479-97298E38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'2024'!$C$19:$I$19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'2024'!$C$21:$H$21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B-463E-B827-8AD7E5317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'2024'!$C$19:$I$19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'2024'!$C$22:$H$22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9-4138-8AB2-DEF30F9F1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'2024'!$C$19:$I$19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'2024'!$C$23:$H$23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E-4AD0-AD5B-3E1370E5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695338715571945E-2"/>
          <c:y val="0.15263369539752589"/>
          <c:w val="0.86303890494700819"/>
          <c:h val="0.7519002132464232"/>
        </c:manualLayout>
      </c:layout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'2016'!$C$2:$H$2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'2016'!$C$16:$H$16</c:f>
              <c:numCache>
                <c:formatCode>0.00</c:formatCode>
                <c:ptCount val="6"/>
                <c:pt idx="0">
                  <c:v>441847.92089999997</c:v>
                </c:pt>
                <c:pt idx="1">
                  <c:v>8303.1739999999991</c:v>
                </c:pt>
                <c:pt idx="2">
                  <c:v>58591.103999999992</c:v>
                </c:pt>
                <c:pt idx="3">
                  <c:v>2309.6261199999999</c:v>
                </c:pt>
                <c:pt idx="4">
                  <c:v>9410.8508138699999</c:v>
                </c:pt>
                <c:pt idx="5">
                  <c:v>230020.82320000001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68-4DCA-832D-202451968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Carbon Footprint Contributions</c:v>
          </c:tx>
          <c:spPr>
            <a:solidFill>
              <a:srgbClr val="70AD47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C6-4AB1-8DBC-2FF38A2876C8}"/>
              </c:ext>
            </c:extLst>
          </c:dPt>
          <c:dPt>
            <c:idx val="1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C6-4AB1-8DBC-2FF38A2876C8}"/>
              </c:ext>
            </c:extLst>
          </c:dPt>
          <c:dPt>
            <c:idx val="2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C6-4AB1-8DBC-2FF38A2876C8}"/>
              </c:ext>
            </c:extLst>
          </c:dPt>
          <c:dPt>
            <c:idx val="3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C6-4AB1-8DBC-2FF38A2876C8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C6-4AB1-8DBC-2FF38A2876C8}"/>
              </c:ext>
            </c:extLst>
          </c:dPt>
          <c:dPt>
            <c:idx val="5"/>
            <c:invertIfNegative val="0"/>
            <c:bubble3D val="0"/>
            <c:spPr>
              <a:solidFill>
                <a:srgbClr val="70AD4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C6-4AB1-8DBC-2FF38A2876C8}"/>
              </c:ext>
            </c:extLst>
          </c:dPt>
          <c:cat>
            <c:strRef>
              <c:f>'2025'!$C$2:$H$2</c:f>
              <c:strCache>
                <c:ptCount val="6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</c:strCache>
            </c:strRef>
          </c:cat>
          <c:val>
            <c:numRef>
              <c:f>'2025'!$C$16:$H$16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C6-4AB1-8DBC-2FF38A287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92847824"/>
        <c:axId val="992847504"/>
      </c:barChart>
      <c:valAx>
        <c:axId val="99284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824"/>
        <c:crosses val="autoZero"/>
        <c:crossBetween val="between"/>
      </c:valAx>
      <c:catAx>
        <c:axId val="99284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28475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'2025'!$C$19:$I$19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'2025'!$C$20:$H$20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A-45D5-9581-CC886CB92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'2025'!$C$19:$I$19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'2025'!$C$21:$H$21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E-42FC-8D9D-075FFAE4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'2025'!$C$19:$I$19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'2025'!$C$22:$H$22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0-4172-BD38-7C08226EE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'2025'!$C$19:$I$19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'2025'!$C$23:$H$23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1-426F-9B78-825BC9809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Winter Carbon Contributions</c:v>
          </c:tx>
          <c:spPr>
            <a:solidFill>
              <a:srgbClr val="00B0F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'2016'!$C$19:$I$19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'2016'!$C$20:$H$20</c:f>
              <c:numCache>
                <c:formatCode>0.00</c:formatCode>
                <c:ptCount val="6"/>
                <c:pt idx="0">
                  <c:v>251742.79409999997</c:v>
                </c:pt>
                <c:pt idx="1">
                  <c:v>1416.5249999999999</c:v>
                </c:pt>
                <c:pt idx="2">
                  <c:v>28289.274000000001</c:v>
                </c:pt>
                <c:pt idx="3">
                  <c:v>116.01072000000001</c:v>
                </c:pt>
                <c:pt idx="4">
                  <c:v>526.15858086000003</c:v>
                </c:pt>
                <c:pt idx="5">
                  <c:v>53055.793600000005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70-4F1E-BC77-2B25F7F6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Spring Carbon Contributions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'2016'!$C$19:$I$19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'2016'!$C$21:$H$21</c:f>
              <c:numCache>
                <c:formatCode>0.00</c:formatCode>
                <c:ptCount val="6"/>
                <c:pt idx="0">
                  <c:v>30896.2173</c:v>
                </c:pt>
                <c:pt idx="1">
                  <c:v>2713.9309999999996</c:v>
                </c:pt>
                <c:pt idx="2">
                  <c:v>6133.503999999999</c:v>
                </c:pt>
                <c:pt idx="3">
                  <c:v>498.10952000000003</c:v>
                </c:pt>
                <c:pt idx="4">
                  <c:v>2598.3506904299998</c:v>
                </c:pt>
                <c:pt idx="5">
                  <c:v>52828.048000000003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70-4F1E-BC77-2B25F7F6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Summer Carbon Contributions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'2016'!$C$19:$I$19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'2016'!$C$22:$H$22</c:f>
              <c:numCache>
                <c:formatCode>0.00</c:formatCode>
                <c:ptCount val="6"/>
                <c:pt idx="0">
                  <c:v>35861.491500000004</c:v>
                </c:pt>
                <c:pt idx="1">
                  <c:v>2813.4149999999995</c:v>
                </c:pt>
                <c:pt idx="2">
                  <c:v>0</c:v>
                </c:pt>
                <c:pt idx="3">
                  <c:v>708.03368</c:v>
                </c:pt>
                <c:pt idx="4">
                  <c:v>4777.9181712899999</c:v>
                </c:pt>
                <c:pt idx="5">
                  <c:v>69460.175199999998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70-4F1E-BC77-2B25F7F6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Fall Carbon Contributions</c:v>
          </c:tx>
          <c:spPr>
            <a:solidFill>
              <a:srgbClr val="ED7D3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'2016'!$C$19:$I$19</c:f>
              <c:strCache>
                <c:ptCount val="7"/>
                <c:pt idx="0">
                  <c:v>Oil</c:v>
                </c:pt>
                <c:pt idx="1">
                  <c:v>Gasoline</c:v>
                </c:pt>
                <c:pt idx="2">
                  <c:v>Propane</c:v>
                </c:pt>
                <c:pt idx="3">
                  <c:v>Diesel</c:v>
                </c:pt>
                <c:pt idx="4">
                  <c:v>Water</c:v>
                </c:pt>
                <c:pt idx="5">
                  <c:v>Electricity</c:v>
                </c:pt>
                <c:pt idx="6">
                  <c:v>TOTALS</c:v>
                </c:pt>
              </c:strCache>
            </c:strRef>
          </c:cat>
          <c:val>
            <c:numRef>
              <c:f>'2016'!$C$23:$H$23</c:f>
              <c:numCache>
                <c:formatCode>0.00</c:formatCode>
                <c:ptCount val="6"/>
                <c:pt idx="0">
                  <c:v>123347.41800000001</c:v>
                </c:pt>
                <c:pt idx="1">
                  <c:v>1359.3029999999999</c:v>
                </c:pt>
                <c:pt idx="2">
                  <c:v>24168.325999999997</c:v>
                </c:pt>
                <c:pt idx="3">
                  <c:v>987.47220000000004</c:v>
                </c:pt>
                <c:pt idx="4">
                  <c:v>1508.42337129</c:v>
                </c:pt>
                <c:pt idx="5">
                  <c:v>54676.806400000001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70-4F1E-BC77-2B25F7F6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4315088"/>
        <c:axId val="1324311568"/>
      </c:barChart>
      <c:valAx>
        <c:axId val="1324311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324315088"/>
        <c:crosses val="autoZero"/>
        <c:crossBetween val="between"/>
      </c:valAx>
      <c:catAx>
        <c:axId val="132431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3115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238125</xdr:colOff>
      <xdr:row>26</xdr:row>
      <xdr:rowOff>123825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DED3814-1A05-497D-977B-B822C1262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5B93E-F17D-437F-9B05-0BE6865FF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8CBDE0FA-607A-420D-90C0-B49503FB7A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163D469E-5BA1-4D38-82F5-094A3194E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E98C0259-013D-4A3A-ACCD-2058C1FE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2D2B3C07-805F-4DFC-9C82-CCAE02CA3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E4A170-D40A-4192-91BC-196147AF9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C196E405-1BA6-4651-9849-3C85F90EB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C7DA2113-F960-4E4D-8174-BAB09D280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21BFA00-DF93-4776-A985-CB387B9E4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A3147101-7772-4778-BEA9-F3829CEAD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60491E-5934-4EA7-9E49-D6A69B632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59ED89E4-46EC-4F79-9B52-C5CABF692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D3B8DDC0-A8D7-44D1-93BA-12A342490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ED19D7A-5196-4966-A83A-B85515B45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10080E8D-134B-492C-839D-93BF105F4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18F9EB-554D-45DC-B799-D4E6CEA21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C8FA70DC-91EB-42DB-900F-E97D3AE99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16A14418-2D4F-46DE-9198-5573C1F62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D9F78463-661C-44D1-B315-805B9C0E0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141CE17E-772C-436D-B85C-C2E640759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F315B-9C7B-4AEC-ADE6-6E3C0503C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E88735E4-0A95-4636-88A9-44001D729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BEB4A23E-8FF3-48FF-8BB4-661D12C8E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B0BFA72C-CF17-4B7B-A1C0-B2BD6921C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7CC2A682-1596-4C92-A277-81E6D09CD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13</xdr:col>
      <xdr:colOff>561975</xdr:colOff>
      <xdr:row>26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1C9F4-31F6-4A0E-A24B-80DDF1F08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209550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12252B-51C4-40AF-9158-663F69722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209550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82343-8BE0-4A11-A666-7C4C616EB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A7837DC7-AEF8-492F-872E-E8BCCC300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E9926FD6-F98E-469D-B168-C2D568FD1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609600</xdr:colOff>
      <xdr:row>23</xdr:row>
      <xdr:rowOff>190499</xdr:rowOff>
    </xdr:from>
    <xdr:to>
      <xdr:col>12</xdr:col>
      <xdr:colOff>533399</xdr:colOff>
      <xdr:row>40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24ED7EE7-6C17-4208-A468-9C7A4EFF1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40</xdr:row>
      <xdr:rowOff>149676</xdr:rowOff>
    </xdr:from>
    <xdr:to>
      <xdr:col>6</xdr:col>
      <xdr:colOff>609599</xdr:colOff>
      <xdr:row>56</xdr:row>
      <xdr:rowOff>149677</xdr:rowOff>
    </xdr:to>
    <xdr:graphicFrame macro="">
      <xdr:nvGraphicFramePr>
        <xdr:cNvPr id="57" name="Chart 7">
          <a:extLst>
            <a:ext uri="{FF2B5EF4-FFF2-40B4-BE49-F238E27FC236}">
              <a16:creationId xmlns:a16="http://schemas.microsoft.com/office/drawing/2014/main" id="{3320BBC5-B0EB-47E3-9DD2-6870A955C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609600</xdr:colOff>
      <xdr:row>40</xdr:row>
      <xdr:rowOff>149676</xdr:rowOff>
    </xdr:from>
    <xdr:to>
      <xdr:col>12</xdr:col>
      <xdr:colOff>533399</xdr:colOff>
      <xdr:row>56</xdr:row>
      <xdr:rowOff>149677</xdr:rowOff>
    </xdr:to>
    <xdr:graphicFrame macro="">
      <xdr:nvGraphicFramePr>
        <xdr:cNvPr id="58" name="Chart 7">
          <a:extLst>
            <a:ext uri="{FF2B5EF4-FFF2-40B4-BE49-F238E27FC236}">
              <a16:creationId xmlns:a16="http://schemas.microsoft.com/office/drawing/2014/main" id="{A1DA6238-1494-493E-9A9E-0FAB01586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41C95E-10DB-45BE-8E08-73A3A12F1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B07E41A4-8FD3-47C4-ACE7-6C96E1E5A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AE38B831-11F9-4AC2-8802-E83EA3D9E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5EB8EB64-7EF2-45C2-9382-A3A86BE97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4E112EA8-01F2-4EE5-95D7-98FB33943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6844D1-A6D3-4189-9BB1-CB2A70D14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4A72BB1A-D0E0-4D00-BE04-66D45AF80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4DBDF617-9769-4099-BBCE-32922B8DE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CB63B95F-6F99-4334-B111-5B6653BA2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B759A79E-B254-4454-B014-38C584CF8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B98DC86C-D6C0-48F3-BE11-7BFCE8D19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98AB3A04-390C-46FF-89EE-26ED76EFE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2F9FCFF5-DE99-4EBC-A7EA-EF85A787B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6B389AB3-55F5-467C-B705-E113A436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623EB765-E8A2-468C-897F-9BD61F1C0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200024</xdr:rowOff>
    </xdr:from>
    <xdr:to>
      <xdr:col>22</xdr:col>
      <xdr:colOff>438150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F53F86-C6A5-469B-B037-BD118B214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6</xdr:col>
      <xdr:colOff>609599</xdr:colOff>
      <xdr:row>40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5A3B5A27-39A8-46D8-8061-2FBE01BD1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</xdr:row>
      <xdr:rowOff>190499</xdr:rowOff>
    </xdr:from>
    <xdr:to>
      <xdr:col>12</xdr:col>
      <xdr:colOff>628649</xdr:colOff>
      <xdr:row>40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32959A21-8DCA-47E7-AF96-635E76B27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39</xdr:row>
      <xdr:rowOff>190499</xdr:rowOff>
    </xdr:from>
    <xdr:to>
      <xdr:col>6</xdr:col>
      <xdr:colOff>609599</xdr:colOff>
      <xdr:row>56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813FD603-BFD3-4C9B-BCDB-A1D8E1874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</xdr:row>
      <xdr:rowOff>190499</xdr:rowOff>
    </xdr:from>
    <xdr:to>
      <xdr:col>12</xdr:col>
      <xdr:colOff>628649</xdr:colOff>
      <xdr:row>56</xdr:row>
      <xdr:rowOff>0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DB71F0F0-837F-43D7-87BD-66580F976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ric Lopes" id="{8567BB95-8041-4CCF-9F57-31A2AC2492B8}" userId="Eric Lopes" providerId="None"/>
  <person displayName="Mannino, Giovanni D." id="{8D1BCA59-D60C-4CC6-9D5B-4DD53F4CAFAD}" userId="S::gdmannino@wpi.edu::1c407784-8c49-47fd-9fde-177c745a604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0-04-07T01:54:49.97" personId="{8D1BCA59-D60C-4CC6-9D5B-4DD53F4CAFAD}" id="{551B823A-EA9B-4621-92F9-CBAD319E9CCA}">
    <text xml:space="preserve">Labeled as "Burning Oil" under Fuels Tab in UK Government GHG Conversion Factors
</text>
  </threadedComment>
  <threadedComment ref="C12" dT="2020-04-07T01:49:50.22" personId="{8D1BCA59-D60C-4CC6-9D5B-4DD53F4CAFAD}" id="{3C652BC7-5712-4649-896A-38710339A80B}">
    <text xml:space="preserve">Labeled as "Petrol" under Fuels Tab in UK Government GHG Conversion Factors
</text>
  </threadedComment>
  <threadedComment ref="C13" dT="2020-04-08T15:47:09.78" personId="{8D1BCA59-D60C-4CC6-9D5B-4DD53F4CAFAD}" id="{2D5F6AE7-8F8A-4B88-B193-20A5AEFCA7A1}">
    <text xml:space="preserve">Labeled as "Propane" under Petroleum Products in EPA Emission Factors
</text>
  </threadedComment>
  <threadedComment ref="C14" dT="2020-04-07T01:47:07.07" personId="{8D1BCA59-D60C-4CC6-9D5B-4DD53F4CAFAD}" id="{E5CE1DC4-9289-4707-B9C9-0DC133AF7104}">
    <text xml:space="preserve">Labeled as "Gas Oil" under Fuels Tab in UK Government GHG Conversion Factors
</text>
  </threadedComment>
  <threadedComment ref="C15" dT="2020-04-08T15:51:02.23" personId="{8D1BCA59-D60C-4CC6-9D5B-4DD53F4CAFAD}" id="{6B7A9688-4BC7-4414-A21D-678413666975}">
    <text xml:space="preserve">Labeled as "Water Supply" under Water Supply Tab in UK Government GHG Conversion Factors
</text>
  </threadedComment>
  <threadedComment ref="C16" dT="2020-04-08T15:55:55.82" personId="{8D1BCA59-D60C-4CC6-9D5B-4DD53F4CAFAD}" id="{1AE0D45B-4DF1-453B-A640-91E122825392}">
    <text xml:space="preserve">Under Table 6 "Electricity" under NEWE (NPCC New England) in EPA Emission Factors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4" personId="{8567BB95-8041-4CCF-9F57-31A2AC2492B8}" id="{FB91A179-31E9-4755-BBE5-CD05009DA8F3}">
    <text>Don't have the data for this month, so this is an estimate from Dec 2019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8C74-66EB-4AC3-B78A-4016905377B1}">
  <sheetPr codeName="Sheet1"/>
  <dimension ref="A1:IR281"/>
  <sheetViews>
    <sheetView tabSelected="1" zoomScaleNormal="100" workbookViewId="0"/>
  </sheetViews>
  <sheetFormatPr defaultRowHeight="15" x14ac:dyDescent="0.25"/>
  <cols>
    <col min="1" max="1" width="2.85546875" style="15" customWidth="1"/>
    <col min="2" max="2" width="39.28515625" style="15" bestFit="1" customWidth="1"/>
    <col min="3" max="3" width="15.85546875" style="15" bestFit="1" customWidth="1"/>
    <col min="4" max="4" width="12.140625" style="15" bestFit="1" customWidth="1"/>
    <col min="5" max="6" width="11" style="15" customWidth="1"/>
    <col min="7" max="7" width="12.140625" style="15" bestFit="1" customWidth="1"/>
    <col min="8" max="8" width="15.5703125" style="15" bestFit="1" customWidth="1"/>
    <col min="9" max="9" width="15.5703125" style="15" customWidth="1"/>
    <col min="10" max="10" width="11.5703125" style="15" customWidth="1"/>
    <col min="11" max="12" width="10.42578125" style="15" customWidth="1"/>
    <col min="13" max="13" width="11.5703125" style="15" bestFit="1" customWidth="1"/>
    <col min="14" max="14" width="10.85546875" style="15" bestFit="1" customWidth="1"/>
    <col min="15" max="15" width="10.85546875" style="15" customWidth="1"/>
    <col min="16" max="16" width="9.28515625" style="15" bestFit="1" customWidth="1"/>
    <col min="17" max="17" width="10.28515625" style="15" customWidth="1"/>
    <col min="18" max="19" width="10.5703125" style="15" customWidth="1"/>
    <col min="20" max="21" width="10.42578125" style="15" customWidth="1"/>
    <col min="22" max="22" width="9.28515625" style="15" bestFit="1" customWidth="1"/>
    <col min="23" max="23" width="10.140625" style="15" customWidth="1"/>
    <col min="24" max="25" width="9.28515625" style="15" bestFit="1" customWidth="1"/>
    <col min="26" max="26" width="10.42578125" style="15" customWidth="1"/>
    <col min="27" max="28" width="9.140625" style="15"/>
    <col min="29" max="29" width="10.42578125" style="15" customWidth="1"/>
    <col min="30" max="16384" width="9.140625" style="15"/>
  </cols>
  <sheetData>
    <row r="1" spans="1:252" ht="15" customHeight="1" thickBot="1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</row>
    <row r="2" spans="1:252" ht="75" x14ac:dyDescent="0.25">
      <c r="A2" s="71"/>
      <c r="B2" s="50" t="s">
        <v>0</v>
      </c>
      <c r="C2" s="64" t="s">
        <v>1</v>
      </c>
      <c r="D2" s="19">
        <v>2017</v>
      </c>
      <c r="E2" s="18" t="s">
        <v>2</v>
      </c>
      <c r="F2" s="18" t="s">
        <v>3</v>
      </c>
      <c r="G2" s="19">
        <v>2018</v>
      </c>
      <c r="H2" s="18" t="s">
        <v>2</v>
      </c>
      <c r="I2" s="18" t="s">
        <v>3</v>
      </c>
      <c r="J2" s="19">
        <v>2019</v>
      </c>
      <c r="K2" s="18" t="s">
        <v>2</v>
      </c>
      <c r="L2" s="18" t="s">
        <v>3</v>
      </c>
      <c r="M2" s="19">
        <v>2020</v>
      </c>
      <c r="N2" s="18" t="s">
        <v>2</v>
      </c>
      <c r="O2" s="18" t="s">
        <v>3</v>
      </c>
      <c r="P2" s="19">
        <v>2021</v>
      </c>
      <c r="Q2" s="18" t="s">
        <v>2</v>
      </c>
      <c r="R2" s="18" t="s">
        <v>3</v>
      </c>
      <c r="S2" s="19">
        <v>2022</v>
      </c>
      <c r="T2" s="18" t="s">
        <v>2</v>
      </c>
      <c r="U2" s="18" t="s">
        <v>3</v>
      </c>
      <c r="V2" s="19">
        <v>2023</v>
      </c>
      <c r="W2" s="18" t="s">
        <v>2</v>
      </c>
      <c r="X2" s="18" t="s">
        <v>3</v>
      </c>
      <c r="Y2" s="19">
        <v>2024</v>
      </c>
      <c r="Z2" s="18" t="s">
        <v>2</v>
      </c>
      <c r="AA2" s="18" t="s">
        <v>3</v>
      </c>
      <c r="AB2" s="19">
        <v>2025</v>
      </c>
      <c r="AC2" s="18" t="s">
        <v>2</v>
      </c>
      <c r="AD2" s="18" t="s">
        <v>3</v>
      </c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</row>
    <row r="3" spans="1:252" x14ac:dyDescent="0.25">
      <c r="A3" s="71"/>
      <c r="B3" s="51" t="s">
        <v>4</v>
      </c>
      <c r="C3" s="65">
        <f>'2016'!C$15</f>
        <v>20840.899999999998</v>
      </c>
      <c r="D3" s="16">
        <f>'2017'!C$15</f>
        <v>22451.83</v>
      </c>
      <c r="E3" s="17">
        <f>(D3-C3)/C3</f>
        <v>7.7296565887269936E-2</v>
      </c>
      <c r="F3" s="17">
        <f t="shared" ref="F3:F8" si="0">(D3-$C3)/$C3</f>
        <v>7.7296565887269936E-2</v>
      </c>
      <c r="G3" s="16">
        <f>'2018'!C$15</f>
        <v>22591</v>
      </c>
      <c r="H3" s="17">
        <f t="shared" ref="H3:H8" si="1">(G3-D3)/D3</f>
        <v>6.1986038554540206E-3</v>
      </c>
      <c r="I3" s="17">
        <f t="shared" ref="I3:I8" si="2">(G3-$C3)/$C3</f>
        <v>8.3974300534046142E-2</v>
      </c>
      <c r="J3" s="16">
        <f>'2019'!C15</f>
        <v>23108.3</v>
      </c>
      <c r="K3" s="17">
        <f t="shared" ref="K3:K8" si="3">(J3-G3)/G3</f>
        <v>2.2898499402416859E-2</v>
      </c>
      <c r="L3" s="17">
        <f t="shared" ref="L3:L8" si="4">(J3-$C3)/$C3</f>
        <v>0.10879568540706024</v>
      </c>
      <c r="M3" s="16">
        <f>'2020'!C15</f>
        <v>5385.9</v>
      </c>
      <c r="N3" s="17">
        <f>(M3-J3)/J3</f>
        <v>-0.76692790036480407</v>
      </c>
      <c r="O3" s="17">
        <f t="shared" ref="O3:O8" si="5">(M3-$C3)/$C3</f>
        <v>-0.74157066153573026</v>
      </c>
      <c r="P3" s="16">
        <f>'2021'!C15</f>
        <v>0</v>
      </c>
      <c r="Q3" s="17">
        <f>(P3-M3)/M3</f>
        <v>-1</v>
      </c>
      <c r="R3" s="17">
        <f t="shared" ref="R3:R8" si="6">(P3-$C3)/$C3</f>
        <v>-1</v>
      </c>
      <c r="S3" s="16">
        <f>'2022'!C15</f>
        <v>0</v>
      </c>
      <c r="T3" s="17" t="e">
        <f>(S3-P3)/P3</f>
        <v>#DIV/0!</v>
      </c>
      <c r="U3" s="17">
        <f t="shared" ref="U3:U8" si="7">(S3-$C3)/$C3</f>
        <v>-1</v>
      </c>
      <c r="V3" s="16">
        <f>'2023'!C15</f>
        <v>0</v>
      </c>
      <c r="W3" s="17" t="e">
        <f>(V3-S3)/S3</f>
        <v>#DIV/0!</v>
      </c>
      <c r="X3" s="17">
        <f t="shared" ref="X3:X8" si="8">(V3-$C3)/$C3</f>
        <v>-1</v>
      </c>
      <c r="Y3" s="16">
        <f>'2024'!C15</f>
        <v>0</v>
      </c>
      <c r="Z3" s="17" t="e">
        <f>(Y3-V3)/V3</f>
        <v>#DIV/0!</v>
      </c>
      <c r="AA3" s="17">
        <f t="shared" ref="AA3:AA8" si="9">(Y3-$C3)/$C3</f>
        <v>-1</v>
      </c>
      <c r="AB3" s="16">
        <f>'2025'!C15</f>
        <v>0</v>
      </c>
      <c r="AC3" s="17" t="e">
        <f>(AB3-Y3)/Y3</f>
        <v>#DIV/0!</v>
      </c>
      <c r="AD3" s="17">
        <f t="shared" ref="AD3:AD8" si="10">(AB3-$C3)/$C3</f>
        <v>-1</v>
      </c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</row>
    <row r="4" spans="1:252" x14ac:dyDescent="0.25">
      <c r="A4" s="71"/>
      <c r="B4" s="51" t="s">
        <v>5</v>
      </c>
      <c r="C4" s="65">
        <f>'2016'!D$15</f>
        <v>444.02</v>
      </c>
      <c r="D4" s="16">
        <f>'2017'!D$15</f>
        <v>482.96000000000004</v>
      </c>
      <c r="E4" s="17">
        <f t="shared" ref="E4:E8" si="11">(D4-C4)/C4</f>
        <v>8.7698752308454697E-2</v>
      </c>
      <c r="F4" s="17">
        <f t="shared" si="0"/>
        <v>8.7698752308454697E-2</v>
      </c>
      <c r="G4" s="16">
        <f>'2018'!D$15</f>
        <v>506.57900000000001</v>
      </c>
      <c r="H4" s="17">
        <f t="shared" si="1"/>
        <v>4.8904671194301745E-2</v>
      </c>
      <c r="I4" s="17">
        <f t="shared" si="2"/>
        <v>0.14089230214855192</v>
      </c>
      <c r="J4" s="16">
        <f>'2019'!D15</f>
        <v>1061.2280000000003</v>
      </c>
      <c r="K4" s="17">
        <f t="shared" si="3"/>
        <v>1.0948914187125804</v>
      </c>
      <c r="L4" s="17">
        <f t="shared" si="4"/>
        <v>1.3900454934462418</v>
      </c>
      <c r="M4" s="16">
        <f>'2020'!D15</f>
        <v>59.076000000000001</v>
      </c>
      <c r="N4" s="17">
        <f t="shared" ref="N4:N5" si="12">(M4-J4)/J4</f>
        <v>-0.94433241490047382</v>
      </c>
      <c r="O4" s="17">
        <f t="shared" si="5"/>
        <v>-0.86695193910184221</v>
      </c>
      <c r="P4" s="16">
        <f>'2021'!D15</f>
        <v>0</v>
      </c>
      <c r="Q4" s="17">
        <f t="shared" ref="Q4:Q5" si="13">(P4-M4)/M4</f>
        <v>-1</v>
      </c>
      <c r="R4" s="17">
        <f t="shared" si="6"/>
        <v>-1</v>
      </c>
      <c r="S4" s="16">
        <f>'2022'!D15</f>
        <v>0</v>
      </c>
      <c r="T4" s="17" t="e">
        <f t="shared" ref="T4:T5" si="14">(S4-P4)/P4</f>
        <v>#DIV/0!</v>
      </c>
      <c r="U4" s="17">
        <f t="shared" si="7"/>
        <v>-1</v>
      </c>
      <c r="V4" s="16">
        <f>'2023'!D15</f>
        <v>0</v>
      </c>
      <c r="W4" s="17" t="e">
        <f t="shared" ref="W4:W5" si="15">(V4-S4)/S4</f>
        <v>#DIV/0!</v>
      </c>
      <c r="X4" s="17">
        <f t="shared" si="8"/>
        <v>-1</v>
      </c>
      <c r="Y4" s="16">
        <f>'2024'!D15</f>
        <v>0</v>
      </c>
      <c r="Z4" s="17" t="e">
        <f t="shared" ref="Z4:Z5" si="16">(Y4-V4)/V4</f>
        <v>#DIV/0!</v>
      </c>
      <c r="AA4" s="17">
        <f t="shared" si="9"/>
        <v>-1</v>
      </c>
      <c r="AB4" s="16">
        <f>'2025'!D15</f>
        <v>0</v>
      </c>
      <c r="AC4" s="17" t="e">
        <f t="shared" ref="AC4:AC5" si="17">(AB4-Y4)/Y4</f>
        <v>#DIV/0!</v>
      </c>
      <c r="AD4" s="17">
        <f t="shared" si="10"/>
        <v>-1</v>
      </c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</row>
    <row r="5" spans="1:252" x14ac:dyDescent="0.25">
      <c r="A5" s="71"/>
      <c r="B5" s="51" t="s">
        <v>6</v>
      </c>
      <c r="C5" s="65">
        <f>'2016'!E$15</f>
        <v>4646.3999999999996</v>
      </c>
      <c r="D5" s="16">
        <f>'2017'!E$15</f>
        <v>6879.4000000000005</v>
      </c>
      <c r="E5" s="17">
        <f t="shared" si="11"/>
        <v>0.48058712121212144</v>
      </c>
      <c r="F5" s="17">
        <f t="shared" si="0"/>
        <v>0.48058712121212144</v>
      </c>
      <c r="G5" s="16">
        <f>'2018'!E$15</f>
        <v>7817.2</v>
      </c>
      <c r="H5" s="17">
        <f t="shared" si="1"/>
        <v>0.13632002790941058</v>
      </c>
      <c r="I5" s="17">
        <f t="shared" si="2"/>
        <v>0.68242079889807172</v>
      </c>
      <c r="J5" s="16">
        <f>'2019'!E15</f>
        <v>7103.7</v>
      </c>
      <c r="K5" s="17">
        <f t="shared" si="3"/>
        <v>-9.1273090108990429E-2</v>
      </c>
      <c r="L5" s="17">
        <f t="shared" si="4"/>
        <v>0.52886105371900838</v>
      </c>
      <c r="M5" s="16">
        <f>'2020'!E15</f>
        <v>2506.5999999999995</v>
      </c>
      <c r="N5" s="17">
        <f t="shared" si="12"/>
        <v>-0.64714163041795125</v>
      </c>
      <c r="O5" s="17">
        <f t="shared" si="5"/>
        <v>-0.46052858126721768</v>
      </c>
      <c r="P5" s="16">
        <f>'2021'!E15</f>
        <v>0</v>
      </c>
      <c r="Q5" s="17">
        <f t="shared" si="13"/>
        <v>-1</v>
      </c>
      <c r="R5" s="17">
        <f t="shared" si="6"/>
        <v>-1</v>
      </c>
      <c r="S5" s="16">
        <f>'2022'!E15</f>
        <v>0</v>
      </c>
      <c r="T5" s="17" t="e">
        <f t="shared" si="14"/>
        <v>#DIV/0!</v>
      </c>
      <c r="U5" s="17">
        <f t="shared" si="7"/>
        <v>-1</v>
      </c>
      <c r="V5" s="16">
        <f>'2023'!E15</f>
        <v>0</v>
      </c>
      <c r="W5" s="17" t="e">
        <f t="shared" si="15"/>
        <v>#DIV/0!</v>
      </c>
      <c r="X5" s="17">
        <f t="shared" si="8"/>
        <v>-1</v>
      </c>
      <c r="Y5" s="16">
        <f>'2024'!E15</f>
        <v>0</v>
      </c>
      <c r="Z5" s="17" t="e">
        <f t="shared" si="16"/>
        <v>#DIV/0!</v>
      </c>
      <c r="AA5" s="17">
        <f t="shared" si="9"/>
        <v>-1</v>
      </c>
      <c r="AB5" s="16">
        <f>'2025'!E15</f>
        <v>0</v>
      </c>
      <c r="AC5" s="17" t="e">
        <f t="shared" si="17"/>
        <v>#DIV/0!</v>
      </c>
      <c r="AD5" s="17">
        <f t="shared" si="10"/>
        <v>-1</v>
      </c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</row>
    <row r="6" spans="1:252" x14ac:dyDescent="0.25">
      <c r="A6" s="71"/>
      <c r="B6" s="51" t="s">
        <v>7</v>
      </c>
      <c r="C6" s="65">
        <f>'2016'!F$15</f>
        <v>100.33999999999999</v>
      </c>
      <c r="D6" s="16">
        <f>'2017'!F$15</f>
        <v>63.22</v>
      </c>
      <c r="E6" s="17">
        <f t="shared" si="11"/>
        <v>-0.36994219653179183</v>
      </c>
      <c r="F6" s="17">
        <f t="shared" si="0"/>
        <v>-0.36994219653179183</v>
      </c>
      <c r="G6" s="16">
        <f>'2018'!F$15</f>
        <v>116.5</v>
      </c>
      <c r="H6" s="17">
        <f t="shared" si="1"/>
        <v>0.8427712749130023</v>
      </c>
      <c r="I6" s="17">
        <f t="shared" si="2"/>
        <v>0.16105242176599574</v>
      </c>
      <c r="J6" s="16">
        <f>'2019'!F15</f>
        <v>472.56799999999998</v>
      </c>
      <c r="K6" s="17">
        <f t="shared" si="3"/>
        <v>3.0563776824034332</v>
      </c>
      <c r="L6" s="17">
        <f t="shared" si="4"/>
        <v>3.7096671317520435</v>
      </c>
      <c r="M6" s="16">
        <f>'2020'!F15</f>
        <v>31.922999999999998</v>
      </c>
      <c r="N6" s="17">
        <f>(M6-J6)/J6</f>
        <v>-0.93244781703373902</v>
      </c>
      <c r="O6" s="17">
        <f t="shared" si="5"/>
        <v>-0.68185170420570052</v>
      </c>
      <c r="P6" s="16">
        <f>'2021'!F15</f>
        <v>0</v>
      </c>
      <c r="Q6" s="17">
        <f>(P6-M6)/M6</f>
        <v>-1</v>
      </c>
      <c r="R6" s="17">
        <f t="shared" si="6"/>
        <v>-1</v>
      </c>
      <c r="S6" s="16">
        <f>'2022'!F15</f>
        <v>0</v>
      </c>
      <c r="T6" s="17" t="e">
        <f>(S6-P6)/P6</f>
        <v>#DIV/0!</v>
      </c>
      <c r="U6" s="17">
        <f t="shared" si="7"/>
        <v>-1</v>
      </c>
      <c r="V6" s="16">
        <f>'2023'!F15</f>
        <v>0</v>
      </c>
      <c r="W6" s="17" t="e">
        <f>(V6-S6)/S6</f>
        <v>#DIV/0!</v>
      </c>
      <c r="X6" s="17">
        <f t="shared" si="8"/>
        <v>-1</v>
      </c>
      <c r="Y6" s="16">
        <f>'2024'!F15</f>
        <v>0</v>
      </c>
      <c r="Z6" s="17" t="e">
        <f>(Y6-V6)/V6</f>
        <v>#DIV/0!</v>
      </c>
      <c r="AA6" s="17">
        <f t="shared" si="9"/>
        <v>-1</v>
      </c>
      <c r="AB6" s="16">
        <f>'2025'!F15</f>
        <v>0</v>
      </c>
      <c r="AC6" s="17" t="e">
        <f>(AB6-Y6)/Y6</f>
        <v>#DIV/0!</v>
      </c>
      <c r="AD6" s="17">
        <f>(AB6-$C6)/$C6</f>
        <v>-1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</row>
    <row r="7" spans="1:252" x14ac:dyDescent="0.25">
      <c r="A7" s="71"/>
      <c r="B7" s="51" t="s">
        <v>8</v>
      </c>
      <c r="C7" s="65">
        <f>'2016'!G$15</f>
        <v>3277899.97</v>
      </c>
      <c r="D7" s="16">
        <f>'2017'!G$15</f>
        <v>2430966.67</v>
      </c>
      <c r="E7" s="17">
        <f t="shared" si="11"/>
        <v>-0.25837679848418321</v>
      </c>
      <c r="F7" s="17">
        <f t="shared" si="0"/>
        <v>-0.25837679848418321</v>
      </c>
      <c r="G7" s="16">
        <f>'2018'!G$15</f>
        <v>2507766.63</v>
      </c>
      <c r="H7" s="17">
        <f t="shared" si="1"/>
        <v>3.1592354164197554E-2</v>
      </c>
      <c r="I7" s="17">
        <f t="shared" si="2"/>
        <v>-0.23494717564550949</v>
      </c>
      <c r="J7" s="16">
        <f>'2019'!G15</f>
        <v>2420900.0099999998</v>
      </c>
      <c r="K7" s="17">
        <f t="shared" si="3"/>
        <v>-3.4639036567768712E-2</v>
      </c>
      <c r="L7" s="17">
        <f t="shared" si="4"/>
        <v>-0.26144786840459944</v>
      </c>
      <c r="M7" s="16">
        <f>'2020'!G15</f>
        <v>0</v>
      </c>
      <c r="N7" s="17">
        <f t="shared" ref="N7:N8" si="18">(M7-J7)/J7</f>
        <v>-1</v>
      </c>
      <c r="O7" s="17">
        <f t="shared" si="5"/>
        <v>-1</v>
      </c>
      <c r="P7" s="16">
        <f>'2021'!G15</f>
        <v>0</v>
      </c>
      <c r="Q7" s="17" t="e">
        <f t="shared" ref="Q7:Q8" si="19">(P7-M7)/M7</f>
        <v>#DIV/0!</v>
      </c>
      <c r="R7" s="17">
        <f t="shared" si="6"/>
        <v>-1</v>
      </c>
      <c r="S7" s="16">
        <f>'2022'!G15</f>
        <v>0</v>
      </c>
      <c r="T7" s="17" t="e">
        <f t="shared" ref="T7:T8" si="20">(S7-P7)/P7</f>
        <v>#DIV/0!</v>
      </c>
      <c r="U7" s="17">
        <f t="shared" si="7"/>
        <v>-1</v>
      </c>
      <c r="V7" s="16">
        <f>'2023'!G15</f>
        <v>0</v>
      </c>
      <c r="W7" s="17" t="e">
        <f t="shared" ref="W7:W8" si="21">(V7-S7)/S7</f>
        <v>#DIV/0!</v>
      </c>
      <c r="X7" s="17">
        <f t="shared" si="8"/>
        <v>-1</v>
      </c>
      <c r="Y7" s="16">
        <f>'2024'!G15</f>
        <v>0</v>
      </c>
      <c r="Z7" s="17" t="e">
        <f t="shared" ref="Z7:Z8" si="22">(Y7-V7)/V7</f>
        <v>#DIV/0!</v>
      </c>
      <c r="AA7" s="17">
        <f t="shared" si="9"/>
        <v>-1</v>
      </c>
      <c r="AB7" s="16">
        <f>'2025'!G15</f>
        <v>0</v>
      </c>
      <c r="AC7" s="17" t="e">
        <f t="shared" ref="AC7:AC8" si="23">(AB7-Y7)/Y7</f>
        <v>#DIV/0!</v>
      </c>
      <c r="AD7" s="17">
        <f t="shared" si="10"/>
        <v>-1</v>
      </c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</row>
    <row r="8" spans="1:252" ht="15.75" thickBot="1" x14ac:dyDescent="0.3">
      <c r="A8" s="71"/>
      <c r="B8" s="52" t="s">
        <v>9</v>
      </c>
      <c r="C8" s="66">
        <f>'2016'!H$15</f>
        <v>412076</v>
      </c>
      <c r="D8" s="20">
        <f>'2017'!H$15</f>
        <v>390507</v>
      </c>
      <c r="E8" s="21">
        <f t="shared" si="11"/>
        <v>-5.234228637435813E-2</v>
      </c>
      <c r="F8" s="21">
        <f t="shared" si="0"/>
        <v>-5.234228637435813E-2</v>
      </c>
      <c r="G8" s="20">
        <f>'2018'!H$15</f>
        <v>410202</v>
      </c>
      <c r="H8" s="21">
        <f t="shared" si="1"/>
        <v>5.0434435234195545E-2</v>
      </c>
      <c r="I8" s="21">
        <f t="shared" si="2"/>
        <v>-4.547704792319863E-3</v>
      </c>
      <c r="J8" s="20">
        <f>'2019'!H15</f>
        <v>394010</v>
      </c>
      <c r="K8" s="21">
        <f t="shared" si="3"/>
        <v>-3.9473235137810155E-2</v>
      </c>
      <c r="L8" s="21">
        <f t="shared" si="4"/>
        <v>-4.3841427309525428E-2</v>
      </c>
      <c r="M8" s="20">
        <f>'2020'!H15</f>
        <v>29119</v>
      </c>
      <c r="N8" s="21">
        <f t="shared" si="18"/>
        <v>-0.92609578437095508</v>
      </c>
      <c r="O8" s="21">
        <f t="shared" si="5"/>
        <v>-0.92933585066832336</v>
      </c>
      <c r="P8" s="20">
        <f>'2021'!H15</f>
        <v>0</v>
      </c>
      <c r="Q8" s="21">
        <f t="shared" si="19"/>
        <v>-1</v>
      </c>
      <c r="R8" s="21">
        <f t="shared" si="6"/>
        <v>-1</v>
      </c>
      <c r="S8" s="20">
        <f>'2022'!H15</f>
        <v>0</v>
      </c>
      <c r="T8" s="21" t="e">
        <f t="shared" si="20"/>
        <v>#DIV/0!</v>
      </c>
      <c r="U8" s="21">
        <f t="shared" si="7"/>
        <v>-1</v>
      </c>
      <c r="V8" s="20">
        <f>'2023'!H15</f>
        <v>0</v>
      </c>
      <c r="W8" s="21" t="e">
        <f t="shared" si="21"/>
        <v>#DIV/0!</v>
      </c>
      <c r="X8" s="21">
        <f t="shared" si="8"/>
        <v>-1</v>
      </c>
      <c r="Y8" s="20">
        <f>'2024'!H15</f>
        <v>0</v>
      </c>
      <c r="Z8" s="21" t="e">
        <f t="shared" si="22"/>
        <v>#DIV/0!</v>
      </c>
      <c r="AA8" s="21">
        <f t="shared" si="9"/>
        <v>-1</v>
      </c>
      <c r="AB8" s="20">
        <f>'2025'!H15</f>
        <v>0</v>
      </c>
      <c r="AC8" s="21" t="e">
        <f t="shared" si="23"/>
        <v>#DIV/0!</v>
      </c>
      <c r="AD8" s="21">
        <f t="shared" si="10"/>
        <v>-1</v>
      </c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</row>
    <row r="9" spans="1:252" ht="15.75" thickBot="1" x14ac:dyDescent="0.3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</row>
    <row r="10" spans="1:252" ht="41.25" customHeight="1" x14ac:dyDescent="0.25">
      <c r="A10" s="71"/>
      <c r="B10" s="61" t="s">
        <v>10</v>
      </c>
      <c r="C10" s="57" t="s">
        <v>11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</row>
    <row r="11" spans="1:252" x14ac:dyDescent="0.25">
      <c r="A11" s="71"/>
      <c r="B11" s="62" t="s">
        <v>4</v>
      </c>
      <c r="C11" s="58">
        <v>21.201000000000001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</row>
    <row r="12" spans="1:252" x14ac:dyDescent="0.25">
      <c r="A12" s="71"/>
      <c r="B12" s="62" t="s">
        <v>5</v>
      </c>
      <c r="C12" s="58">
        <v>18.7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</row>
    <row r="13" spans="1:252" x14ac:dyDescent="0.25">
      <c r="A13" s="71"/>
      <c r="B13" s="62" t="s">
        <v>6</v>
      </c>
      <c r="C13" s="58">
        <v>12.61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 t="s">
        <v>12</v>
      </c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</row>
    <row r="14" spans="1:252" x14ac:dyDescent="0.25">
      <c r="A14" s="71"/>
      <c r="B14" s="62" t="s">
        <v>7</v>
      </c>
      <c r="C14" s="58">
        <v>23.018000000000001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</row>
    <row r="15" spans="1:252" x14ac:dyDescent="0.25">
      <c r="A15" s="71"/>
      <c r="B15" s="62" t="s">
        <v>8</v>
      </c>
      <c r="C15" s="59">
        <v>2.8709999999999999E-3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</row>
    <row r="16" spans="1:252" ht="15.75" thickBot="1" x14ac:dyDescent="0.3">
      <c r="A16" s="71"/>
      <c r="B16" s="63" t="s">
        <v>9</v>
      </c>
      <c r="C16" s="60">
        <v>0.55820000000000003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</row>
    <row r="17" spans="1:252" ht="15.75" thickBot="1" x14ac:dyDescent="0.3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 t="s">
        <v>12</v>
      </c>
      <c r="V17" s="71" t="s">
        <v>12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</row>
    <row r="18" spans="1:252" ht="66" customHeight="1" x14ac:dyDescent="0.25">
      <c r="A18" s="71"/>
      <c r="B18" s="50" t="s">
        <v>13</v>
      </c>
      <c r="C18" s="47" t="s">
        <v>1</v>
      </c>
      <c r="D18" s="19">
        <v>2017</v>
      </c>
      <c r="E18" s="18" t="s">
        <v>2</v>
      </c>
      <c r="F18" s="18" t="s">
        <v>3</v>
      </c>
      <c r="G18" s="19">
        <v>2018</v>
      </c>
      <c r="H18" s="18" t="s">
        <v>2</v>
      </c>
      <c r="I18" s="18" t="s">
        <v>3</v>
      </c>
      <c r="J18" s="19">
        <v>2019</v>
      </c>
      <c r="K18" s="18" t="s">
        <v>2</v>
      </c>
      <c r="L18" s="18" t="s">
        <v>3</v>
      </c>
      <c r="M18" s="19">
        <v>2020</v>
      </c>
      <c r="N18" s="18" t="s">
        <v>2</v>
      </c>
      <c r="O18" s="18" t="s">
        <v>3</v>
      </c>
      <c r="P18" s="19">
        <v>2021</v>
      </c>
      <c r="Q18" s="18" t="s">
        <v>2</v>
      </c>
      <c r="R18" s="18" t="s">
        <v>3</v>
      </c>
      <c r="S18" s="19">
        <v>2022</v>
      </c>
      <c r="T18" s="18" t="s">
        <v>2</v>
      </c>
      <c r="U18" s="18" t="s">
        <v>3</v>
      </c>
      <c r="V18" s="19">
        <v>2023</v>
      </c>
      <c r="W18" s="18" t="s">
        <v>2</v>
      </c>
      <c r="X18" s="18" t="s">
        <v>3</v>
      </c>
      <c r="Y18" s="19">
        <v>2024</v>
      </c>
      <c r="Z18" s="18" t="s">
        <v>2</v>
      </c>
      <c r="AA18" s="18" t="s">
        <v>3</v>
      </c>
      <c r="AB18" s="19">
        <v>2025</v>
      </c>
      <c r="AC18" s="18" t="s">
        <v>2</v>
      </c>
      <c r="AD18" s="18" t="s">
        <v>3</v>
      </c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</row>
    <row r="19" spans="1:252" x14ac:dyDescent="0.25">
      <c r="A19" s="71"/>
      <c r="B19" s="51" t="s">
        <v>4</v>
      </c>
      <c r="C19" s="53">
        <f>C3*$C$11</f>
        <v>441847.92089999997</v>
      </c>
      <c r="D19" s="22">
        <f>D3*$C$11</f>
        <v>476001.24783000007</v>
      </c>
      <c r="E19" s="17">
        <f>(D19-C19)/C19</f>
        <v>7.7296565887269963E-2</v>
      </c>
      <c r="F19" s="17">
        <f>(D19-$C19)/$C19</f>
        <v>7.7296565887269963E-2</v>
      </c>
      <c r="G19" s="22">
        <f>G3*$C$11</f>
        <v>478951.79100000003</v>
      </c>
      <c r="H19" s="17">
        <f t="shared" ref="H19:H27" si="24">(G19-D19)/G19</f>
        <v>6.1604178655215855E-3</v>
      </c>
      <c r="I19" s="17">
        <f>(G19-$C19)/$C19</f>
        <v>8.397430053404617E-2</v>
      </c>
      <c r="J19" s="22">
        <f>J3*$C$11</f>
        <v>489919.06829999998</v>
      </c>
      <c r="K19" s="17">
        <f t="shared" ref="K19:K27" si="25">(J19-G19)/J19</f>
        <v>2.2385895976770168E-2</v>
      </c>
      <c r="L19" s="17">
        <f>(J19-$C19)/$C19</f>
        <v>0.10879568540706019</v>
      </c>
      <c r="M19" s="22">
        <f>M3*$C$11</f>
        <v>114186.4659</v>
      </c>
      <c r="N19" s="17">
        <f>(M19-J19)/M19</f>
        <v>-3.2905178336025549</v>
      </c>
      <c r="O19" s="17">
        <f t="shared" ref="O19:O27" si="26">(M19-$C19)/$C19</f>
        <v>-0.74157066153573015</v>
      </c>
      <c r="P19" s="22">
        <f>P3*$C$11</f>
        <v>0</v>
      </c>
      <c r="Q19" s="17" t="e">
        <f>(P19-M19)/P19</f>
        <v>#DIV/0!</v>
      </c>
      <c r="R19" s="17">
        <f t="shared" ref="R19:R27" si="27">(P19-$C19)/$C19</f>
        <v>-1</v>
      </c>
      <c r="S19" s="22">
        <f>S3*$C$11</f>
        <v>0</v>
      </c>
      <c r="T19" s="17" t="e">
        <f>(S19-P19)/S19</f>
        <v>#DIV/0!</v>
      </c>
      <c r="U19" s="17">
        <f t="shared" ref="U19:U27" si="28">(S19-$C19)/$C19</f>
        <v>-1</v>
      </c>
      <c r="V19" s="22">
        <f>V3*$C$11</f>
        <v>0</v>
      </c>
      <c r="W19" s="17" t="e">
        <f>(V19-S19)/V19</f>
        <v>#DIV/0!</v>
      </c>
      <c r="X19" s="17">
        <f t="shared" ref="X19:X27" si="29">(V19-$C19)/$C19</f>
        <v>-1</v>
      </c>
      <c r="Y19" s="22">
        <f>Y3*$C$11</f>
        <v>0</v>
      </c>
      <c r="Z19" s="17" t="e">
        <f>(Y19-V19)/Y19</f>
        <v>#DIV/0!</v>
      </c>
      <c r="AA19" s="17">
        <f t="shared" ref="AA19:AA27" si="30">(Y19-$C19)/$C19</f>
        <v>-1</v>
      </c>
      <c r="AB19" s="22">
        <f>AB3*$C$11</f>
        <v>0</v>
      </c>
      <c r="AC19" s="17" t="e">
        <f>(AB19-Y19)/AB19</f>
        <v>#DIV/0!</v>
      </c>
      <c r="AD19" s="17">
        <f t="shared" ref="AD19:AD27" si="31">(AB19-$C19)/$C19</f>
        <v>-1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</row>
    <row r="20" spans="1:252" x14ac:dyDescent="0.25">
      <c r="A20" s="71"/>
      <c r="B20" s="51" t="s">
        <v>5</v>
      </c>
      <c r="C20" s="53">
        <f>C4*$C$12</f>
        <v>8303.1739999999991</v>
      </c>
      <c r="D20" s="22">
        <f>D4*$C$12</f>
        <v>9031.3520000000008</v>
      </c>
      <c r="E20" s="17">
        <f t="shared" ref="E20:E27" si="32">(D20-C20)/C20</f>
        <v>8.7698752308454794E-2</v>
      </c>
      <c r="F20" s="17">
        <f t="shared" ref="F20:F27" si="33">(D20-$C20)/$C20</f>
        <v>8.7698752308454794E-2</v>
      </c>
      <c r="G20" s="22">
        <f>G4*$C$12</f>
        <v>9473.0272999999997</v>
      </c>
      <c r="H20" s="17">
        <f t="shared" si="24"/>
        <v>4.6624514636413955E-2</v>
      </c>
      <c r="I20" s="17">
        <f t="shared" ref="I20:I26" si="34">(G20-$C20)/$C20</f>
        <v>0.14089230214855197</v>
      </c>
      <c r="J20" s="22">
        <f>J4*$C$12</f>
        <v>19844.963600000006</v>
      </c>
      <c r="K20" s="17">
        <f t="shared" si="25"/>
        <v>0.52264829047103933</v>
      </c>
      <c r="L20" s="17">
        <f t="shared" ref="L20:L27" si="35">(J20-$C20)/$C20</f>
        <v>1.3900454934462423</v>
      </c>
      <c r="M20" s="22">
        <f>M4*$C$12</f>
        <v>1104.7212</v>
      </c>
      <c r="N20" s="17">
        <f t="shared" ref="N20:N27" si="36">(M20-J20)/M20</f>
        <v>-16.96377547565848</v>
      </c>
      <c r="O20" s="17">
        <f t="shared" si="26"/>
        <v>-0.86695193910184221</v>
      </c>
      <c r="P20" s="22">
        <f>P4*$C$12</f>
        <v>0</v>
      </c>
      <c r="Q20" s="17" t="e">
        <f t="shared" ref="Q20:Q27" si="37">(P20-M20)/P20</f>
        <v>#DIV/0!</v>
      </c>
      <c r="R20" s="17">
        <f t="shared" si="27"/>
        <v>-1</v>
      </c>
      <c r="S20" s="22">
        <f>S4*$C$12</f>
        <v>0</v>
      </c>
      <c r="T20" s="17" t="e">
        <f t="shared" ref="T20:T27" si="38">(S20-P20)/S20</f>
        <v>#DIV/0!</v>
      </c>
      <c r="U20" s="17">
        <f t="shared" si="28"/>
        <v>-1</v>
      </c>
      <c r="V20" s="22">
        <f>V4*$C$12</f>
        <v>0</v>
      </c>
      <c r="W20" s="17" t="e">
        <f t="shared" ref="W20:W27" si="39">(V20-S20)/V20</f>
        <v>#DIV/0!</v>
      </c>
      <c r="X20" s="17">
        <f t="shared" si="29"/>
        <v>-1</v>
      </c>
      <c r="Y20" s="22">
        <f>Y4*$C$12</f>
        <v>0</v>
      </c>
      <c r="Z20" s="17" t="e">
        <f t="shared" ref="Z20:Z27" si="40">(Y20-V20)/Y20</f>
        <v>#DIV/0!</v>
      </c>
      <c r="AA20" s="17">
        <f t="shared" si="30"/>
        <v>-1</v>
      </c>
      <c r="AB20" s="22">
        <f>AB4*$C$12</f>
        <v>0</v>
      </c>
      <c r="AC20" s="17" t="e">
        <f t="shared" ref="AC20:AC27" si="41">(AB20-Y20)/AB20</f>
        <v>#DIV/0!</v>
      </c>
      <c r="AD20" s="17">
        <f t="shared" si="31"/>
        <v>-1</v>
      </c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</row>
    <row r="21" spans="1:252" x14ac:dyDescent="0.25">
      <c r="A21" s="71"/>
      <c r="B21" s="51" t="s">
        <v>6</v>
      </c>
      <c r="C21" s="53">
        <f>C5*$C$13</f>
        <v>58591.103999999992</v>
      </c>
      <c r="D21" s="22">
        <f>D5*$C$13</f>
        <v>86749.233999999997</v>
      </c>
      <c r="E21" s="17">
        <f t="shared" si="32"/>
        <v>0.48058712121212138</v>
      </c>
      <c r="F21" s="17">
        <f t="shared" si="33"/>
        <v>0.48058712121212138</v>
      </c>
      <c r="G21" s="22">
        <f>G5*$C$13</f>
        <v>98574.891999999993</v>
      </c>
      <c r="H21" s="17">
        <f t="shared" si="24"/>
        <v>0.11996622831704443</v>
      </c>
      <c r="I21" s="17">
        <f t="shared" si="34"/>
        <v>0.68242079889807172</v>
      </c>
      <c r="J21" s="22">
        <f>J5*$C$13</f>
        <v>89577.656999999992</v>
      </c>
      <c r="K21" s="17">
        <f t="shared" si="25"/>
        <v>-0.1004406154539184</v>
      </c>
      <c r="L21" s="17">
        <f t="shared" si="35"/>
        <v>0.52886105371900838</v>
      </c>
      <c r="M21" s="22">
        <f>M5*$C$13</f>
        <v>31608.225999999991</v>
      </c>
      <c r="N21" s="17">
        <f t="shared" si="36"/>
        <v>-1.8339982446341663</v>
      </c>
      <c r="O21" s="17">
        <f t="shared" si="26"/>
        <v>-0.46052858126721768</v>
      </c>
      <c r="P21" s="22">
        <f>P5*$C$13</f>
        <v>0</v>
      </c>
      <c r="Q21" s="17" t="e">
        <f t="shared" si="37"/>
        <v>#DIV/0!</v>
      </c>
      <c r="R21" s="17">
        <f t="shared" si="27"/>
        <v>-1</v>
      </c>
      <c r="S21" s="22">
        <f>S5*$C$13</f>
        <v>0</v>
      </c>
      <c r="T21" s="17" t="e">
        <f t="shared" si="38"/>
        <v>#DIV/0!</v>
      </c>
      <c r="U21" s="17">
        <f t="shared" si="28"/>
        <v>-1</v>
      </c>
      <c r="V21" s="22">
        <f>V5*$C$13</f>
        <v>0</v>
      </c>
      <c r="W21" s="17" t="e">
        <f t="shared" si="39"/>
        <v>#DIV/0!</v>
      </c>
      <c r="X21" s="17">
        <f t="shared" si="29"/>
        <v>-1</v>
      </c>
      <c r="Y21" s="22">
        <f>Y5*$C$13</f>
        <v>0</v>
      </c>
      <c r="Z21" s="17" t="e">
        <f t="shared" si="40"/>
        <v>#DIV/0!</v>
      </c>
      <c r="AA21" s="17">
        <f t="shared" si="30"/>
        <v>-1</v>
      </c>
      <c r="AB21" s="22">
        <f>AB5*$C$13</f>
        <v>0</v>
      </c>
      <c r="AC21" s="17" t="e">
        <f>(AB21-Y21)/AB21</f>
        <v>#DIV/0!</v>
      </c>
      <c r="AD21" s="17">
        <f t="shared" si="31"/>
        <v>-1</v>
      </c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</row>
    <row r="22" spans="1:252" x14ac:dyDescent="0.25">
      <c r="A22" s="71"/>
      <c r="B22" s="51" t="s">
        <v>7</v>
      </c>
      <c r="C22" s="53">
        <f>C6*$C$14</f>
        <v>2309.6261199999999</v>
      </c>
      <c r="D22" s="22">
        <f>D6*$C$14</f>
        <v>1455.19796</v>
      </c>
      <c r="E22" s="17">
        <f t="shared" si="32"/>
        <v>-0.36994219653179189</v>
      </c>
      <c r="F22" s="17">
        <f t="shared" si="33"/>
        <v>-0.36994219653179189</v>
      </c>
      <c r="G22" s="22">
        <f>G6*$C$14</f>
        <v>2681.5970000000002</v>
      </c>
      <c r="H22" s="17">
        <f t="shared" si="24"/>
        <v>0.45733905579399148</v>
      </c>
      <c r="I22" s="17">
        <f t="shared" si="34"/>
        <v>0.16105242176599577</v>
      </c>
      <c r="J22" s="22">
        <f>J6*$C$14</f>
        <v>10877.570223999999</v>
      </c>
      <c r="K22" s="17">
        <f t="shared" si="25"/>
        <v>0.75347463222224098</v>
      </c>
      <c r="L22" s="17">
        <f t="shared" si="35"/>
        <v>3.7096671317520427</v>
      </c>
      <c r="M22" s="22">
        <f>M6*$C$14</f>
        <v>734.80361399999992</v>
      </c>
      <c r="N22" s="17">
        <f t="shared" si="36"/>
        <v>-13.803370610531591</v>
      </c>
      <c r="O22" s="17">
        <f t="shared" si="26"/>
        <v>-0.68185170420570063</v>
      </c>
      <c r="P22" s="22">
        <f>P6*$C$14</f>
        <v>0</v>
      </c>
      <c r="Q22" s="17" t="e">
        <f t="shared" si="37"/>
        <v>#DIV/0!</v>
      </c>
      <c r="R22" s="17">
        <f t="shared" si="27"/>
        <v>-1</v>
      </c>
      <c r="S22" s="22">
        <f>S6*$C$14</f>
        <v>0</v>
      </c>
      <c r="T22" s="17" t="e">
        <f t="shared" si="38"/>
        <v>#DIV/0!</v>
      </c>
      <c r="U22" s="17">
        <f t="shared" si="28"/>
        <v>-1</v>
      </c>
      <c r="V22" s="22">
        <f>V6*$C$14</f>
        <v>0</v>
      </c>
      <c r="W22" s="17" t="e">
        <f t="shared" si="39"/>
        <v>#DIV/0!</v>
      </c>
      <c r="X22" s="17">
        <f t="shared" si="29"/>
        <v>-1</v>
      </c>
      <c r="Y22" s="22">
        <f>Y6*$C$14</f>
        <v>0</v>
      </c>
      <c r="Z22" s="17" t="e">
        <f t="shared" si="40"/>
        <v>#DIV/0!</v>
      </c>
      <c r="AA22" s="17">
        <f t="shared" si="30"/>
        <v>-1</v>
      </c>
      <c r="AB22" s="22">
        <f>AB6*$C$14</f>
        <v>0</v>
      </c>
      <c r="AC22" s="17" t="e">
        <f t="shared" si="41"/>
        <v>#DIV/0!</v>
      </c>
      <c r="AD22" s="17">
        <f>(AB22-$C22)/$C22</f>
        <v>-1</v>
      </c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</row>
    <row r="23" spans="1:252" x14ac:dyDescent="0.25">
      <c r="A23" s="71"/>
      <c r="B23" s="51" t="s">
        <v>8</v>
      </c>
      <c r="C23" s="53">
        <f>C7*$C$15</f>
        <v>9410.8508138699999</v>
      </c>
      <c r="D23" s="22">
        <f>D7*$C$15</f>
        <v>6979.3053095699997</v>
      </c>
      <c r="E23" s="17">
        <f t="shared" si="32"/>
        <v>-0.25837679848418316</v>
      </c>
      <c r="F23" s="17">
        <f t="shared" si="33"/>
        <v>-0.25837679848418316</v>
      </c>
      <c r="G23" s="22">
        <f>G7*$C$15</f>
        <v>7199.7979947299991</v>
      </c>
      <c r="H23" s="17">
        <f t="shared" si="24"/>
        <v>3.0624843269407329E-2</v>
      </c>
      <c r="I23" s="17">
        <f t="shared" si="34"/>
        <v>-0.23494717564550949</v>
      </c>
      <c r="J23" s="22">
        <f>J7*$C$15</f>
        <v>6950.4039287099986</v>
      </c>
      <c r="K23" s="17">
        <f t="shared" si="25"/>
        <v>-3.5881952844471342E-2</v>
      </c>
      <c r="L23" s="17">
        <f t="shared" si="35"/>
        <v>-0.26144786840459944</v>
      </c>
      <c r="M23" s="22">
        <f>M7*$C$15</f>
        <v>0</v>
      </c>
      <c r="N23" s="17" t="e">
        <f t="shared" si="36"/>
        <v>#DIV/0!</v>
      </c>
      <c r="O23" s="17">
        <f t="shared" si="26"/>
        <v>-1</v>
      </c>
      <c r="P23" s="22">
        <f>P7*$C$15</f>
        <v>0</v>
      </c>
      <c r="Q23" s="17" t="e">
        <f t="shared" si="37"/>
        <v>#DIV/0!</v>
      </c>
      <c r="R23" s="17">
        <f t="shared" si="27"/>
        <v>-1</v>
      </c>
      <c r="S23" s="22">
        <f>S7*$C$15</f>
        <v>0</v>
      </c>
      <c r="T23" s="17" t="e">
        <f t="shared" si="38"/>
        <v>#DIV/0!</v>
      </c>
      <c r="U23" s="17">
        <f t="shared" si="28"/>
        <v>-1</v>
      </c>
      <c r="V23" s="22">
        <f>V7*$C$15</f>
        <v>0</v>
      </c>
      <c r="W23" s="17" t="e">
        <f t="shared" si="39"/>
        <v>#DIV/0!</v>
      </c>
      <c r="X23" s="17">
        <f t="shared" si="29"/>
        <v>-1</v>
      </c>
      <c r="Y23" s="22">
        <f>Y7*$C$15</f>
        <v>0</v>
      </c>
      <c r="Z23" s="17" t="e">
        <f t="shared" si="40"/>
        <v>#DIV/0!</v>
      </c>
      <c r="AA23" s="17">
        <f t="shared" si="30"/>
        <v>-1</v>
      </c>
      <c r="AB23" s="22">
        <f>AB7*$C$15</f>
        <v>0</v>
      </c>
      <c r="AC23" s="17" t="e">
        <f t="shared" si="41"/>
        <v>#DIV/0!</v>
      </c>
      <c r="AD23" s="17">
        <f t="shared" si="31"/>
        <v>-1</v>
      </c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</row>
    <row r="24" spans="1:252" x14ac:dyDescent="0.25">
      <c r="A24" s="71"/>
      <c r="B24" s="51" t="s">
        <v>9</v>
      </c>
      <c r="C24" s="53">
        <f>C8*$C$16</f>
        <v>230020.82320000001</v>
      </c>
      <c r="D24" s="22">
        <f>D8*$C$16</f>
        <v>217981.0074</v>
      </c>
      <c r="E24" s="17">
        <f t="shared" si="32"/>
        <v>-5.2342286374358171E-2</v>
      </c>
      <c r="F24" s="17">
        <f t="shared" si="33"/>
        <v>-5.2342286374358171E-2</v>
      </c>
      <c r="G24" s="22">
        <f>G8*$C$16</f>
        <v>228974.75640000001</v>
      </c>
      <c r="H24" s="17">
        <f t="shared" si="24"/>
        <v>4.8012930214869791E-2</v>
      </c>
      <c r="I24" s="17">
        <f t="shared" si="34"/>
        <v>-4.5477047923198656E-3</v>
      </c>
      <c r="J24" s="22">
        <f>J8*$C$16</f>
        <v>219936.38200000001</v>
      </c>
      <c r="K24" s="17">
        <f t="shared" si="25"/>
        <v>-4.1095403669957613E-2</v>
      </c>
      <c r="L24" s="17">
        <f t="shared" si="35"/>
        <v>-4.3841427309525428E-2</v>
      </c>
      <c r="M24" s="22">
        <f>M8*$C$16</f>
        <v>16254.2258</v>
      </c>
      <c r="N24" s="17">
        <f t="shared" si="36"/>
        <v>-12.531027851231157</v>
      </c>
      <c r="O24" s="17">
        <f t="shared" si="26"/>
        <v>-0.92933585066832336</v>
      </c>
      <c r="P24" s="22">
        <f>P8*$C$16</f>
        <v>0</v>
      </c>
      <c r="Q24" s="17" t="e">
        <f t="shared" si="37"/>
        <v>#DIV/0!</v>
      </c>
      <c r="R24" s="17">
        <f t="shared" si="27"/>
        <v>-1</v>
      </c>
      <c r="S24" s="22">
        <f>S8*$C$16</f>
        <v>0</v>
      </c>
      <c r="T24" s="17" t="e">
        <f t="shared" si="38"/>
        <v>#DIV/0!</v>
      </c>
      <c r="U24" s="17">
        <f t="shared" si="28"/>
        <v>-1</v>
      </c>
      <c r="V24" s="22">
        <f>V8*$C$16</f>
        <v>0</v>
      </c>
      <c r="W24" s="17" t="e">
        <f t="shared" si="39"/>
        <v>#DIV/0!</v>
      </c>
      <c r="X24" s="17">
        <f t="shared" si="29"/>
        <v>-1</v>
      </c>
      <c r="Y24" s="22">
        <f>Y8*$C$16</f>
        <v>0</v>
      </c>
      <c r="Z24" s="17" t="e">
        <f t="shared" si="40"/>
        <v>#DIV/0!</v>
      </c>
      <c r="AA24" s="17">
        <f t="shared" si="30"/>
        <v>-1</v>
      </c>
      <c r="AB24" s="22">
        <f>AB8*$C$16</f>
        <v>0</v>
      </c>
      <c r="AC24" s="17" t="e">
        <f t="shared" si="41"/>
        <v>#DIV/0!</v>
      </c>
      <c r="AD24" s="17">
        <f t="shared" si="31"/>
        <v>-1</v>
      </c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</row>
    <row r="25" spans="1:252" x14ac:dyDescent="0.25">
      <c r="A25" s="71"/>
      <c r="B25" s="55" t="s">
        <v>14</v>
      </c>
      <c r="C25" s="53">
        <f>SUM(C19:C24)</f>
        <v>750483.49903386994</v>
      </c>
      <c r="D25" s="22">
        <f>SUM(D19:D24)</f>
        <v>798197.3444995702</v>
      </c>
      <c r="E25" s="17">
        <f t="shared" si="32"/>
        <v>6.3577474424320282E-2</v>
      </c>
      <c r="F25" s="17">
        <f t="shared" si="33"/>
        <v>6.3577474424320282E-2</v>
      </c>
      <c r="G25" s="22">
        <f>SUM(G19:G24)</f>
        <v>825855.86169472989</v>
      </c>
      <c r="H25" s="17">
        <f t="shared" si="24"/>
        <v>3.3490731831099366E-2</v>
      </c>
      <c r="I25" s="17">
        <f t="shared" si="34"/>
        <v>0.10043173868298245</v>
      </c>
      <c r="J25" s="22">
        <f>SUM(J19:J24)</f>
        <v>837106.04505270999</v>
      </c>
      <c r="K25" s="17">
        <f t="shared" si="25"/>
        <v>1.3439376557448838E-2</v>
      </c>
      <c r="L25" s="17">
        <f t="shared" si="35"/>
        <v>0.11542231925199291</v>
      </c>
      <c r="M25" s="22">
        <f>SUM(M19:M24)</f>
        <v>163888.44251399999</v>
      </c>
      <c r="N25" s="17">
        <f t="shared" si="36"/>
        <v>-4.1077796103968778</v>
      </c>
      <c r="O25" s="17">
        <f t="shared" si="26"/>
        <v>-0.78162285683165489</v>
      </c>
      <c r="P25" s="22">
        <f>SUM(P19:P24)</f>
        <v>0</v>
      </c>
      <c r="Q25" s="17" t="e">
        <f t="shared" si="37"/>
        <v>#DIV/0!</v>
      </c>
      <c r="R25" s="17">
        <f t="shared" si="27"/>
        <v>-1</v>
      </c>
      <c r="S25" s="22">
        <f>SUM(S19:S24)</f>
        <v>0</v>
      </c>
      <c r="T25" s="17" t="e">
        <f t="shared" si="38"/>
        <v>#DIV/0!</v>
      </c>
      <c r="U25" s="17">
        <f t="shared" si="28"/>
        <v>-1</v>
      </c>
      <c r="V25" s="22">
        <f>SUM(V19:V24)</f>
        <v>0</v>
      </c>
      <c r="W25" s="17" t="e">
        <f t="shared" si="39"/>
        <v>#DIV/0!</v>
      </c>
      <c r="X25" s="17">
        <f t="shared" si="29"/>
        <v>-1</v>
      </c>
      <c r="Y25" s="22">
        <f>SUM(Y19:Y24)</f>
        <v>0</v>
      </c>
      <c r="Z25" s="17" t="e">
        <f t="shared" si="40"/>
        <v>#DIV/0!</v>
      </c>
      <c r="AA25" s="17">
        <f t="shared" si="30"/>
        <v>-1</v>
      </c>
      <c r="AB25" s="22">
        <f>SUM(AB19:AB24)</f>
        <v>0</v>
      </c>
      <c r="AC25" s="17" t="e">
        <f t="shared" si="41"/>
        <v>#DIV/0!</v>
      </c>
      <c r="AD25" s="17">
        <f t="shared" si="31"/>
        <v>-1</v>
      </c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</row>
    <row r="26" spans="1:252" x14ac:dyDescent="0.25">
      <c r="A26" s="71"/>
      <c r="B26" s="55" t="s">
        <v>15</v>
      </c>
      <c r="C26" s="53">
        <f>C25*0.00045359237</f>
        <v>340.41358897266576</v>
      </c>
      <c r="D26" s="22">
        <f>D25*0.00045359237</f>
        <v>362.05622521926648</v>
      </c>
      <c r="E26" s="17">
        <f t="shared" si="32"/>
        <v>6.3577474424320227E-2</v>
      </c>
      <c r="F26" s="17">
        <f t="shared" si="33"/>
        <v>6.3577474424320227E-2</v>
      </c>
      <c r="G26" s="22">
        <f>G25*0.00045359237</f>
        <v>374.60191758450475</v>
      </c>
      <c r="H26" s="17">
        <f t="shared" si="24"/>
        <v>3.3490731831099456E-2</v>
      </c>
      <c r="I26" s="17">
        <f t="shared" si="34"/>
        <v>0.10043173868298251</v>
      </c>
      <c r="J26" s="22">
        <f>J25*0.00045359237</f>
        <v>379.70491491678547</v>
      </c>
      <c r="K26" s="17">
        <f t="shared" si="25"/>
        <v>1.3439376557448758E-2</v>
      </c>
      <c r="L26" s="17">
        <f t="shared" si="35"/>
        <v>0.11542231925199287</v>
      </c>
      <c r="M26" s="22">
        <f>M25*0.00045359237</f>
        <v>74.338547055534008</v>
      </c>
      <c r="N26" s="17">
        <f t="shared" si="36"/>
        <v>-4.1077796103968778</v>
      </c>
      <c r="O26" s="17">
        <f t="shared" si="26"/>
        <v>-0.781622856831655</v>
      </c>
      <c r="P26" s="22">
        <f>P25*0.00045359237</f>
        <v>0</v>
      </c>
      <c r="Q26" s="17" t="e">
        <f t="shared" si="37"/>
        <v>#DIV/0!</v>
      </c>
      <c r="R26" s="17">
        <f t="shared" si="27"/>
        <v>-1</v>
      </c>
      <c r="S26" s="22">
        <f>S25*0.00045359237</f>
        <v>0</v>
      </c>
      <c r="T26" s="17" t="e">
        <f t="shared" si="38"/>
        <v>#DIV/0!</v>
      </c>
      <c r="U26" s="17">
        <f t="shared" si="28"/>
        <v>-1</v>
      </c>
      <c r="V26" s="22">
        <f>V25*0.00045359237</f>
        <v>0</v>
      </c>
      <c r="W26" s="17" t="e">
        <f t="shared" si="39"/>
        <v>#DIV/0!</v>
      </c>
      <c r="X26" s="17">
        <f t="shared" si="29"/>
        <v>-1</v>
      </c>
      <c r="Y26" s="22">
        <f>Y25*0.00045359237</f>
        <v>0</v>
      </c>
      <c r="Z26" s="17" t="e">
        <f t="shared" si="40"/>
        <v>#DIV/0!</v>
      </c>
      <c r="AA26" s="17">
        <f t="shared" si="30"/>
        <v>-1</v>
      </c>
      <c r="AB26" s="22">
        <f>AB25*0.00045359237</f>
        <v>0</v>
      </c>
      <c r="AC26" s="17" t="e">
        <f t="shared" si="41"/>
        <v>#DIV/0!</v>
      </c>
      <c r="AD26" s="17">
        <f t="shared" si="31"/>
        <v>-1</v>
      </c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</row>
    <row r="27" spans="1:252" ht="15.75" thickBot="1" x14ac:dyDescent="0.3">
      <c r="A27" s="71"/>
      <c r="B27" s="56" t="s">
        <v>16</v>
      </c>
      <c r="C27" s="54">
        <f>C26/$C$26</f>
        <v>1</v>
      </c>
      <c r="D27" s="23">
        <f t="shared" ref="D27:G27" si="42">D26/$C$26</f>
        <v>1.0635774744243203</v>
      </c>
      <c r="E27" s="21">
        <f t="shared" si="32"/>
        <v>6.3577474424320268E-2</v>
      </c>
      <c r="F27" s="21">
        <f t="shared" si="33"/>
        <v>6.3577474424320268E-2</v>
      </c>
      <c r="G27" s="23">
        <f t="shared" si="42"/>
        <v>1.1004317386829825</v>
      </c>
      <c r="H27" s="21">
        <f t="shared" si="24"/>
        <v>3.3490731831099407E-2</v>
      </c>
      <c r="I27" s="21">
        <f>(G27-$C27)/$C27</f>
        <v>0.1004317386829825</v>
      </c>
      <c r="J27" s="23">
        <f t="shared" ref="J27" si="43">J26/$C$26</f>
        <v>1.1154223192519928</v>
      </c>
      <c r="K27" s="21">
        <f t="shared" si="25"/>
        <v>1.3439376557448672E-2</v>
      </c>
      <c r="L27" s="21">
        <f t="shared" si="35"/>
        <v>0.11542231925199276</v>
      </c>
      <c r="M27" s="23">
        <f t="shared" ref="M27" si="44">M26/$C$26</f>
        <v>0.21837714316834508</v>
      </c>
      <c r="N27" s="21">
        <f t="shared" si="36"/>
        <v>-4.1077796103968769</v>
      </c>
      <c r="O27" s="21">
        <f t="shared" si="26"/>
        <v>-0.78162285683165489</v>
      </c>
      <c r="P27" s="23">
        <f t="shared" ref="P27" si="45">P26/$C$26</f>
        <v>0</v>
      </c>
      <c r="Q27" s="21" t="e">
        <f t="shared" si="37"/>
        <v>#DIV/0!</v>
      </c>
      <c r="R27" s="21">
        <f t="shared" si="27"/>
        <v>-1</v>
      </c>
      <c r="S27" s="23">
        <f t="shared" ref="S27" si="46">S26/$C$26</f>
        <v>0</v>
      </c>
      <c r="T27" s="21" t="e">
        <f t="shared" si="38"/>
        <v>#DIV/0!</v>
      </c>
      <c r="U27" s="21">
        <f t="shared" si="28"/>
        <v>-1</v>
      </c>
      <c r="V27" s="23">
        <f t="shared" ref="V27" si="47">V26/$C$26</f>
        <v>0</v>
      </c>
      <c r="W27" s="21" t="e">
        <f t="shared" si="39"/>
        <v>#DIV/0!</v>
      </c>
      <c r="X27" s="21">
        <f t="shared" si="29"/>
        <v>-1</v>
      </c>
      <c r="Y27" s="23">
        <f t="shared" ref="Y27" si="48">Y26/$C$26</f>
        <v>0</v>
      </c>
      <c r="Z27" s="21" t="e">
        <f t="shared" si="40"/>
        <v>#DIV/0!</v>
      </c>
      <c r="AA27" s="21">
        <f t="shared" si="30"/>
        <v>-1</v>
      </c>
      <c r="AB27" s="23">
        <f t="shared" ref="AB27" si="49">AB26/$C$26</f>
        <v>0</v>
      </c>
      <c r="AC27" s="21" t="e">
        <f t="shared" si="41"/>
        <v>#DIV/0!</v>
      </c>
      <c r="AD27" s="21">
        <f t="shared" si="31"/>
        <v>-1</v>
      </c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</row>
    <row r="28" spans="1:252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</row>
    <row r="29" spans="1:252" ht="15.75" thickBot="1" x14ac:dyDescent="0.3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</row>
    <row r="30" spans="1:252" ht="67.5" customHeight="1" x14ac:dyDescent="0.25">
      <c r="A30" s="71"/>
      <c r="B30" s="50" t="s">
        <v>17</v>
      </c>
      <c r="C30" s="47" t="s">
        <v>1</v>
      </c>
      <c r="D30" s="19">
        <v>2017</v>
      </c>
      <c r="E30" s="18" t="s">
        <v>2</v>
      </c>
      <c r="F30" s="18" t="s">
        <v>3</v>
      </c>
      <c r="G30" s="19">
        <v>2018</v>
      </c>
      <c r="H30" s="18" t="s">
        <v>2</v>
      </c>
      <c r="I30" s="18" t="s">
        <v>3</v>
      </c>
      <c r="J30" s="19">
        <v>2019</v>
      </c>
      <c r="K30" s="18" t="s">
        <v>2</v>
      </c>
      <c r="L30" s="18" t="s">
        <v>3</v>
      </c>
      <c r="M30" s="19">
        <v>2020</v>
      </c>
      <c r="N30" s="18" t="s">
        <v>2</v>
      </c>
      <c r="O30" s="18" t="s">
        <v>3</v>
      </c>
      <c r="P30" s="19">
        <v>2021</v>
      </c>
      <c r="Q30" s="18" t="s">
        <v>2</v>
      </c>
      <c r="R30" s="18" t="s">
        <v>3</v>
      </c>
      <c r="S30" s="19">
        <v>2022</v>
      </c>
      <c r="T30" s="18" t="s">
        <v>2</v>
      </c>
      <c r="U30" s="18" t="s">
        <v>3</v>
      </c>
      <c r="V30" s="19">
        <v>2023</v>
      </c>
      <c r="W30" s="18" t="s">
        <v>2</v>
      </c>
      <c r="X30" s="18" t="s">
        <v>3</v>
      </c>
      <c r="Y30" s="19">
        <v>2024</v>
      </c>
      <c r="Z30" s="18" t="s">
        <v>2</v>
      </c>
      <c r="AA30" s="18" t="s">
        <v>3</v>
      </c>
      <c r="AB30" s="19">
        <v>2025</v>
      </c>
      <c r="AC30" s="18" t="s">
        <v>2</v>
      </c>
      <c r="AD30" s="18" t="s">
        <v>3</v>
      </c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</row>
    <row r="31" spans="1:252" x14ac:dyDescent="0.25">
      <c r="A31" s="71"/>
      <c r="B31" s="51" t="s">
        <v>4</v>
      </c>
      <c r="C31" s="48">
        <f t="shared" ref="C31:C36" si="50">C19/$C$25</f>
        <v>0.58875101380484718</v>
      </c>
      <c r="D31" s="24">
        <f>D19/$D$25</f>
        <v>0.5963453162431015</v>
      </c>
      <c r="E31" s="25">
        <f>D31-C31</f>
        <v>7.5943024382543189E-3</v>
      </c>
      <c r="F31" s="17">
        <f>D31-$C31</f>
        <v>7.5943024382543189E-3</v>
      </c>
      <c r="G31" s="24">
        <f>G19/$G$25</f>
        <v>0.57994598478377113</v>
      </c>
      <c r="H31" s="25">
        <f t="shared" ref="H31:H36" si="51">G31-D31</f>
        <v>-1.6399331459330369E-2</v>
      </c>
      <c r="I31" s="17">
        <f>G31-$C31</f>
        <v>-8.8050290210760496E-3</v>
      </c>
      <c r="J31" s="24">
        <f>J19/$J$25</f>
        <v>0.58525329161749307</v>
      </c>
      <c r="K31" s="25">
        <f t="shared" ref="K31:K35" si="52">J31-G31</f>
        <v>5.3073068337219365E-3</v>
      </c>
      <c r="L31" s="17">
        <f>J31-$C31</f>
        <v>-3.4977221873541131E-3</v>
      </c>
      <c r="M31" s="24">
        <f>M19/$M$25</f>
        <v>0.69673287602477363</v>
      </c>
      <c r="N31" s="25">
        <f>M31-J31</f>
        <v>0.11147958440728056</v>
      </c>
      <c r="O31" s="17">
        <f>M31-$C31</f>
        <v>0.10798186221992645</v>
      </c>
      <c r="P31" s="24" t="e">
        <f>P19/$P$25</f>
        <v>#DIV/0!</v>
      </c>
      <c r="Q31" s="25" t="e">
        <f>P31-M31</f>
        <v>#DIV/0!</v>
      </c>
      <c r="R31" s="17" t="e">
        <f>P31-$C31</f>
        <v>#DIV/0!</v>
      </c>
      <c r="S31" s="24" t="e">
        <f>S19/$S$25</f>
        <v>#DIV/0!</v>
      </c>
      <c r="T31" s="25" t="e">
        <f>S31-P31</f>
        <v>#DIV/0!</v>
      </c>
      <c r="U31" s="17" t="e">
        <f>S31-$C31</f>
        <v>#DIV/0!</v>
      </c>
      <c r="V31" s="24" t="e">
        <f>V19/$V$25</f>
        <v>#DIV/0!</v>
      </c>
      <c r="W31" s="25" t="e">
        <f>V31-S31</f>
        <v>#DIV/0!</v>
      </c>
      <c r="X31" s="17" t="e">
        <f>V31-$C31</f>
        <v>#DIV/0!</v>
      </c>
      <c r="Y31" s="24" t="e">
        <f>Y19/$Y$25</f>
        <v>#DIV/0!</v>
      </c>
      <c r="Z31" s="25" t="e">
        <f>Y31-V31</f>
        <v>#DIV/0!</v>
      </c>
      <c r="AA31" s="17" t="e">
        <f>Y31-$C31</f>
        <v>#DIV/0!</v>
      </c>
      <c r="AB31" s="24" t="e">
        <f>AB19/AB$25</f>
        <v>#DIV/0!</v>
      </c>
      <c r="AC31" s="25" t="e">
        <f>AB31-Y31</f>
        <v>#DIV/0!</v>
      </c>
      <c r="AD31" s="17" t="e">
        <f>AB31-$C31</f>
        <v>#DIV/0!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</row>
    <row r="32" spans="1:252" x14ac:dyDescent="0.25">
      <c r="A32" s="71"/>
      <c r="B32" s="51" t="s">
        <v>5</v>
      </c>
      <c r="C32" s="48">
        <f t="shared" si="50"/>
        <v>1.1063766239616243E-2</v>
      </c>
      <c r="D32" s="24">
        <f>D20/$D$25</f>
        <v>1.1314685600291249E-2</v>
      </c>
      <c r="E32" s="25">
        <f t="shared" ref="E32:E36" si="53">D32-C32</f>
        <v>2.5091936067500598E-4</v>
      </c>
      <c r="F32" s="17">
        <f t="shared" ref="F32:F36" si="54">D32-$C32</f>
        <v>2.5091936067500598E-4</v>
      </c>
      <c r="G32" s="24">
        <f t="shared" ref="G32:G36" si="55">G20/$G$25</f>
        <v>1.1470557683710693E-2</v>
      </c>
      <c r="H32" s="25">
        <f t="shared" si="51"/>
        <v>1.5587208341944457E-4</v>
      </c>
      <c r="I32" s="17">
        <f t="shared" ref="I32:I36" si="56">G32-$C32</f>
        <v>4.0679144409445055E-4</v>
      </c>
      <c r="J32" s="24">
        <f t="shared" ref="J32:J36" si="57">J20/$J$25</f>
        <v>2.3706630381280343E-2</v>
      </c>
      <c r="K32" s="25">
        <f t="shared" si="52"/>
        <v>1.223607269756965E-2</v>
      </c>
      <c r="L32" s="17">
        <f t="shared" ref="L32:L36" si="58">J32-$C32</f>
        <v>1.2642864141664101E-2</v>
      </c>
      <c r="M32" s="24">
        <f t="shared" ref="M32:M36" si="59">M20/$M$25</f>
        <v>6.7406900880495604E-3</v>
      </c>
      <c r="N32" s="25">
        <f t="shared" ref="N32:N36" si="60">M32-J32</f>
        <v>-1.6965940293230782E-2</v>
      </c>
      <c r="O32" s="17">
        <f t="shared" ref="O32:O36" si="61">M32-$C32</f>
        <v>-4.3230761515666823E-3</v>
      </c>
      <c r="P32" s="24" t="e">
        <f t="shared" ref="P32:P36" si="62">P20/$P$25</f>
        <v>#DIV/0!</v>
      </c>
      <c r="Q32" s="25" t="e">
        <f t="shared" ref="Q32:Q36" si="63">P32-M32</f>
        <v>#DIV/0!</v>
      </c>
      <c r="R32" s="17" t="e">
        <f t="shared" ref="R32:R36" si="64">P32-$C32</f>
        <v>#DIV/0!</v>
      </c>
      <c r="S32" s="24" t="e">
        <f t="shared" ref="S32:S36" si="65">S20/$S$25</f>
        <v>#DIV/0!</v>
      </c>
      <c r="T32" s="25" t="e">
        <f t="shared" ref="T32:T36" si="66">S32-P32</f>
        <v>#DIV/0!</v>
      </c>
      <c r="U32" s="17" t="e">
        <f t="shared" ref="U32:U36" si="67">S32-$C32</f>
        <v>#DIV/0!</v>
      </c>
      <c r="V32" s="24" t="e">
        <f t="shared" ref="V32:V36" si="68">V20/$V$25</f>
        <v>#DIV/0!</v>
      </c>
      <c r="W32" s="25" t="e">
        <f t="shared" ref="W32:W36" si="69">V32-S32</f>
        <v>#DIV/0!</v>
      </c>
      <c r="X32" s="17" t="e">
        <f t="shared" ref="X32:X36" si="70">V32-$C32</f>
        <v>#DIV/0!</v>
      </c>
      <c r="Y32" s="24" t="e">
        <f t="shared" ref="Y32:Y36" si="71">Y20/$Y$25</f>
        <v>#DIV/0!</v>
      </c>
      <c r="Z32" s="25" t="e">
        <f t="shared" ref="Z32:Z36" si="72">Y32-V32</f>
        <v>#DIV/0!</v>
      </c>
      <c r="AA32" s="17" t="e">
        <f t="shared" ref="AA32:AA36" si="73">Y32-$C32</f>
        <v>#DIV/0!</v>
      </c>
      <c r="AB32" s="24" t="e">
        <f t="shared" ref="AB32:AB35" si="74">AB20/AB$25</f>
        <v>#DIV/0!</v>
      </c>
      <c r="AC32" s="25" t="e">
        <f t="shared" ref="AC32:AC36" si="75">AB32-Y32</f>
        <v>#DIV/0!</v>
      </c>
      <c r="AD32" s="17" t="e">
        <f t="shared" ref="AD32:AD36" si="76">AB32-$C32</f>
        <v>#DIV/0!</v>
      </c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</row>
    <row r="33" spans="1:252" x14ac:dyDescent="0.25">
      <c r="A33" s="71"/>
      <c r="B33" s="51" t="s">
        <v>6</v>
      </c>
      <c r="C33" s="48">
        <f t="shared" si="50"/>
        <v>7.8071142237540025E-2</v>
      </c>
      <c r="D33" s="24">
        <f t="shared" ref="D33:D36" si="77">D21/$D$25</f>
        <v>0.10868143648659646</v>
      </c>
      <c r="E33" s="25">
        <f t="shared" si="53"/>
        <v>3.0610294249056438E-2</v>
      </c>
      <c r="F33" s="17">
        <f t="shared" si="54"/>
        <v>3.0610294249056438E-2</v>
      </c>
      <c r="G33" s="24">
        <f t="shared" si="55"/>
        <v>0.11936089161820021</v>
      </c>
      <c r="H33" s="25">
        <f t="shared" si="51"/>
        <v>1.0679455131603746E-2</v>
      </c>
      <c r="I33" s="17">
        <f t="shared" si="56"/>
        <v>4.1289749380660185E-2</v>
      </c>
      <c r="J33" s="24">
        <f t="shared" si="57"/>
        <v>0.10700873268017025</v>
      </c>
      <c r="K33" s="25">
        <f t="shared" si="52"/>
        <v>-1.2352158938029961E-2</v>
      </c>
      <c r="L33" s="17">
        <f t="shared" si="58"/>
        <v>2.8937590442630223E-2</v>
      </c>
      <c r="M33" s="24">
        <f t="shared" si="59"/>
        <v>0.19286427715792034</v>
      </c>
      <c r="N33" s="25">
        <f t="shared" si="60"/>
        <v>8.5855544477750095E-2</v>
      </c>
      <c r="O33" s="17">
        <f t="shared" si="61"/>
        <v>0.11479313492038032</v>
      </c>
      <c r="P33" s="24" t="e">
        <f t="shared" si="62"/>
        <v>#DIV/0!</v>
      </c>
      <c r="Q33" s="25" t="e">
        <f t="shared" si="63"/>
        <v>#DIV/0!</v>
      </c>
      <c r="R33" s="17" t="e">
        <f t="shared" si="64"/>
        <v>#DIV/0!</v>
      </c>
      <c r="S33" s="24" t="e">
        <f t="shared" si="65"/>
        <v>#DIV/0!</v>
      </c>
      <c r="T33" s="25" t="e">
        <f t="shared" si="66"/>
        <v>#DIV/0!</v>
      </c>
      <c r="U33" s="17" t="e">
        <f t="shared" si="67"/>
        <v>#DIV/0!</v>
      </c>
      <c r="V33" s="24" t="e">
        <f t="shared" si="68"/>
        <v>#DIV/0!</v>
      </c>
      <c r="W33" s="25" t="e">
        <f t="shared" si="69"/>
        <v>#DIV/0!</v>
      </c>
      <c r="X33" s="17" t="e">
        <f t="shared" si="70"/>
        <v>#DIV/0!</v>
      </c>
      <c r="Y33" s="24" t="e">
        <f t="shared" si="71"/>
        <v>#DIV/0!</v>
      </c>
      <c r="Z33" s="25" t="e">
        <f t="shared" si="72"/>
        <v>#DIV/0!</v>
      </c>
      <c r="AA33" s="17" t="e">
        <f t="shared" si="73"/>
        <v>#DIV/0!</v>
      </c>
      <c r="AB33" s="24" t="e">
        <f t="shared" si="74"/>
        <v>#DIV/0!</v>
      </c>
      <c r="AC33" s="25" t="e">
        <f t="shared" si="75"/>
        <v>#DIV/0!</v>
      </c>
      <c r="AD33" s="17" t="e">
        <f t="shared" si="76"/>
        <v>#DIV/0!</v>
      </c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</row>
    <row r="34" spans="1:252" x14ac:dyDescent="0.25">
      <c r="A34" s="71"/>
      <c r="B34" s="51" t="s">
        <v>7</v>
      </c>
      <c r="C34" s="48">
        <f t="shared" si="50"/>
        <v>3.077517524333689E-3</v>
      </c>
      <c r="D34" s="24">
        <f t="shared" si="77"/>
        <v>1.8231054889218357E-3</v>
      </c>
      <c r="E34" s="25">
        <f t="shared" si="53"/>
        <v>-1.2544120354118532E-3</v>
      </c>
      <c r="F34" s="17">
        <f t="shared" si="54"/>
        <v>-1.2544120354118532E-3</v>
      </c>
      <c r="G34" s="24">
        <f t="shared" si="55"/>
        <v>3.2470520878753878E-3</v>
      </c>
      <c r="H34" s="25">
        <f t="shared" si="51"/>
        <v>1.4239465989535521E-3</v>
      </c>
      <c r="I34" s="17">
        <f t="shared" si="56"/>
        <v>1.6953456354169881E-4</v>
      </c>
      <c r="J34" s="24">
        <f t="shared" si="57"/>
        <v>1.2994255970657901E-2</v>
      </c>
      <c r="K34" s="25">
        <f t="shared" si="52"/>
        <v>9.7472038827825132E-3</v>
      </c>
      <c r="L34" s="17">
        <f t="shared" si="58"/>
        <v>9.9167384463242116E-3</v>
      </c>
      <c r="M34" s="24">
        <f t="shared" si="59"/>
        <v>4.4835596868719411E-3</v>
      </c>
      <c r="N34" s="25">
        <f t="shared" si="60"/>
        <v>-8.5106962837859599E-3</v>
      </c>
      <c r="O34" s="17">
        <f t="shared" si="61"/>
        <v>1.4060421625382521E-3</v>
      </c>
      <c r="P34" s="24" t="e">
        <f t="shared" si="62"/>
        <v>#DIV/0!</v>
      </c>
      <c r="Q34" s="25" t="e">
        <f t="shared" si="63"/>
        <v>#DIV/0!</v>
      </c>
      <c r="R34" s="17" t="e">
        <f t="shared" si="64"/>
        <v>#DIV/0!</v>
      </c>
      <c r="S34" s="24" t="e">
        <f t="shared" si="65"/>
        <v>#DIV/0!</v>
      </c>
      <c r="T34" s="25" t="e">
        <f t="shared" si="66"/>
        <v>#DIV/0!</v>
      </c>
      <c r="U34" s="17" t="e">
        <f t="shared" si="67"/>
        <v>#DIV/0!</v>
      </c>
      <c r="V34" s="24" t="e">
        <f t="shared" si="68"/>
        <v>#DIV/0!</v>
      </c>
      <c r="W34" s="25" t="e">
        <f t="shared" si="69"/>
        <v>#DIV/0!</v>
      </c>
      <c r="X34" s="17" t="e">
        <f t="shared" si="70"/>
        <v>#DIV/0!</v>
      </c>
      <c r="Y34" s="24" t="e">
        <f t="shared" si="71"/>
        <v>#DIV/0!</v>
      </c>
      <c r="Z34" s="25" t="e">
        <f t="shared" si="72"/>
        <v>#DIV/0!</v>
      </c>
      <c r="AA34" s="17" t="e">
        <f t="shared" si="73"/>
        <v>#DIV/0!</v>
      </c>
      <c r="AB34" s="24" t="e">
        <f t="shared" si="74"/>
        <v>#DIV/0!</v>
      </c>
      <c r="AC34" s="25" t="e">
        <f t="shared" si="75"/>
        <v>#DIV/0!</v>
      </c>
      <c r="AD34" s="17" t="e">
        <f t="shared" si="76"/>
        <v>#DIV/0!</v>
      </c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</row>
    <row r="35" spans="1:252" x14ac:dyDescent="0.25">
      <c r="A35" s="71"/>
      <c r="B35" s="51" t="s">
        <v>8</v>
      </c>
      <c r="C35" s="48">
        <f t="shared" si="50"/>
        <v>1.2539717163648498E-2</v>
      </c>
      <c r="D35" s="24">
        <f t="shared" si="77"/>
        <v>8.7438342881805443E-3</v>
      </c>
      <c r="E35" s="25">
        <f t="shared" si="53"/>
        <v>-3.7958828754679538E-3</v>
      </c>
      <c r="F35" s="17">
        <f t="shared" si="54"/>
        <v>-3.7958828754679538E-3</v>
      </c>
      <c r="G35" s="24">
        <f t="shared" si="55"/>
        <v>8.7179837652969754E-3</v>
      </c>
      <c r="H35" s="25">
        <f t="shared" si="51"/>
        <v>-2.5850522883568913E-5</v>
      </c>
      <c r="I35" s="17">
        <f t="shared" si="56"/>
        <v>-3.8217333983515227E-3</v>
      </c>
      <c r="J35" s="24">
        <f t="shared" si="57"/>
        <v>8.3028953975267886E-3</v>
      </c>
      <c r="K35" s="25">
        <f t="shared" si="52"/>
        <v>-4.1508836777018679E-4</v>
      </c>
      <c r="L35" s="17">
        <f t="shared" si="58"/>
        <v>-4.2368217661217095E-3</v>
      </c>
      <c r="M35" s="24">
        <f t="shared" si="59"/>
        <v>0</v>
      </c>
      <c r="N35" s="25">
        <f t="shared" si="60"/>
        <v>-8.3028953975267886E-3</v>
      </c>
      <c r="O35" s="17">
        <f t="shared" si="61"/>
        <v>-1.2539717163648498E-2</v>
      </c>
      <c r="P35" s="24" t="e">
        <f t="shared" si="62"/>
        <v>#DIV/0!</v>
      </c>
      <c r="Q35" s="25" t="e">
        <f t="shared" si="63"/>
        <v>#DIV/0!</v>
      </c>
      <c r="R35" s="17" t="e">
        <f t="shared" si="64"/>
        <v>#DIV/0!</v>
      </c>
      <c r="S35" s="24" t="e">
        <f t="shared" si="65"/>
        <v>#DIV/0!</v>
      </c>
      <c r="T35" s="25" t="e">
        <f t="shared" si="66"/>
        <v>#DIV/0!</v>
      </c>
      <c r="U35" s="17" t="e">
        <f t="shared" si="67"/>
        <v>#DIV/0!</v>
      </c>
      <c r="V35" s="24" t="e">
        <f t="shared" si="68"/>
        <v>#DIV/0!</v>
      </c>
      <c r="W35" s="25" t="e">
        <f t="shared" si="69"/>
        <v>#DIV/0!</v>
      </c>
      <c r="X35" s="17" t="e">
        <f t="shared" si="70"/>
        <v>#DIV/0!</v>
      </c>
      <c r="Y35" s="24" t="e">
        <f t="shared" si="71"/>
        <v>#DIV/0!</v>
      </c>
      <c r="Z35" s="25" t="e">
        <f t="shared" si="72"/>
        <v>#DIV/0!</v>
      </c>
      <c r="AA35" s="17" t="e">
        <f t="shared" si="73"/>
        <v>#DIV/0!</v>
      </c>
      <c r="AB35" s="24" t="e">
        <f t="shared" si="74"/>
        <v>#DIV/0!</v>
      </c>
      <c r="AC35" s="25" t="e">
        <f t="shared" si="75"/>
        <v>#DIV/0!</v>
      </c>
      <c r="AD35" s="17" t="e">
        <f t="shared" si="76"/>
        <v>#DIV/0!</v>
      </c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</row>
    <row r="36" spans="1:252" ht="15.75" thickBot="1" x14ac:dyDescent="0.3">
      <c r="A36" s="71"/>
      <c r="B36" s="52" t="s">
        <v>9</v>
      </c>
      <c r="C36" s="49">
        <f t="shared" si="50"/>
        <v>0.3064968430300144</v>
      </c>
      <c r="D36" s="24">
        <f t="shared" si="77"/>
        <v>0.2730916218929082</v>
      </c>
      <c r="E36" s="26">
        <f t="shared" si="53"/>
        <v>-3.34052211371062E-2</v>
      </c>
      <c r="F36" s="21">
        <f t="shared" si="54"/>
        <v>-3.34052211371062E-2</v>
      </c>
      <c r="G36" s="24">
        <f t="shared" si="55"/>
        <v>0.27725753006114578</v>
      </c>
      <c r="H36" s="26">
        <f t="shared" si="51"/>
        <v>4.1659081682375865E-3</v>
      </c>
      <c r="I36" s="21">
        <f t="shared" si="56"/>
        <v>-2.9239312968868614E-2</v>
      </c>
      <c r="J36" s="24">
        <f t="shared" si="57"/>
        <v>0.26273419395287162</v>
      </c>
      <c r="K36" s="26">
        <f>J36-G36</f>
        <v>-1.4523336108274165E-2</v>
      </c>
      <c r="L36" s="21">
        <f t="shared" si="58"/>
        <v>-4.3762649077142779E-2</v>
      </c>
      <c r="M36" s="24">
        <f t="shared" si="59"/>
        <v>9.9178597042384492E-2</v>
      </c>
      <c r="N36" s="26">
        <f t="shared" si="60"/>
        <v>-0.16355559691048713</v>
      </c>
      <c r="O36" s="21">
        <f t="shared" si="61"/>
        <v>-0.20731824598762991</v>
      </c>
      <c r="P36" s="24" t="e">
        <f t="shared" si="62"/>
        <v>#DIV/0!</v>
      </c>
      <c r="Q36" s="26" t="e">
        <f t="shared" si="63"/>
        <v>#DIV/0!</v>
      </c>
      <c r="R36" s="21" t="e">
        <f t="shared" si="64"/>
        <v>#DIV/0!</v>
      </c>
      <c r="S36" s="24" t="e">
        <f t="shared" si="65"/>
        <v>#DIV/0!</v>
      </c>
      <c r="T36" s="26" t="e">
        <f t="shared" si="66"/>
        <v>#DIV/0!</v>
      </c>
      <c r="U36" s="21" t="e">
        <f t="shared" si="67"/>
        <v>#DIV/0!</v>
      </c>
      <c r="V36" s="24" t="e">
        <f t="shared" si="68"/>
        <v>#DIV/0!</v>
      </c>
      <c r="W36" s="26" t="e">
        <f t="shared" si="69"/>
        <v>#DIV/0!</v>
      </c>
      <c r="X36" s="21" t="e">
        <f t="shared" si="70"/>
        <v>#DIV/0!</v>
      </c>
      <c r="Y36" s="24" t="e">
        <f t="shared" si="71"/>
        <v>#DIV/0!</v>
      </c>
      <c r="Z36" s="26" t="e">
        <f t="shared" si="72"/>
        <v>#DIV/0!</v>
      </c>
      <c r="AA36" s="21" t="e">
        <f t="shared" si="73"/>
        <v>#DIV/0!</v>
      </c>
      <c r="AB36" s="24" t="e">
        <f>AB24/AB$25</f>
        <v>#DIV/0!</v>
      </c>
      <c r="AC36" s="26" t="e">
        <f t="shared" si="75"/>
        <v>#DIV/0!</v>
      </c>
      <c r="AD36" s="21" t="e">
        <f t="shared" si="76"/>
        <v>#DIV/0!</v>
      </c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</row>
    <row r="37" spans="1:252" ht="15.75" thickBot="1" x14ac:dyDescent="0.3">
      <c r="A37" s="71"/>
      <c r="B37" s="72"/>
      <c r="C37" s="73"/>
      <c r="D37" s="73"/>
      <c r="E37" s="74"/>
      <c r="F37" s="75"/>
      <c r="G37" s="73"/>
      <c r="H37" s="74"/>
      <c r="I37" s="75"/>
      <c r="J37" s="73"/>
      <c r="K37" s="74"/>
      <c r="L37" s="75"/>
      <c r="M37" s="73"/>
      <c r="N37" s="74"/>
      <c r="O37" s="75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</row>
    <row r="38" spans="1:252" ht="30" x14ac:dyDescent="0.25">
      <c r="A38" s="71"/>
      <c r="B38" s="39" t="s">
        <v>18</v>
      </c>
      <c r="C38" s="40" t="s">
        <v>1</v>
      </c>
      <c r="D38" s="41">
        <v>2017</v>
      </c>
      <c r="E38" s="42" t="s">
        <v>19</v>
      </c>
      <c r="F38" s="41">
        <v>2018</v>
      </c>
      <c r="G38" s="42" t="s">
        <v>19</v>
      </c>
      <c r="H38" s="41">
        <v>2019</v>
      </c>
      <c r="I38" s="42" t="s">
        <v>19</v>
      </c>
      <c r="J38" s="41">
        <v>2020</v>
      </c>
      <c r="K38" s="42" t="s">
        <v>19</v>
      </c>
      <c r="L38" s="41">
        <v>2021</v>
      </c>
      <c r="M38" s="42" t="s">
        <v>19</v>
      </c>
      <c r="N38" s="41">
        <v>2022</v>
      </c>
      <c r="O38" s="42" t="s">
        <v>19</v>
      </c>
      <c r="P38" s="41">
        <v>2023</v>
      </c>
      <c r="Q38" s="42" t="s">
        <v>19</v>
      </c>
      <c r="R38" s="41">
        <v>2024</v>
      </c>
      <c r="S38" s="42" t="s">
        <v>19</v>
      </c>
      <c r="T38" s="41">
        <v>2025</v>
      </c>
      <c r="U38" s="42" t="s">
        <v>19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</row>
    <row r="39" spans="1:252" x14ac:dyDescent="0.25">
      <c r="A39" s="71"/>
      <c r="B39" s="43" t="s">
        <v>20</v>
      </c>
      <c r="C39" s="67">
        <f>'2016'!I20</f>
        <v>335146.55600085994</v>
      </c>
      <c r="D39" s="69">
        <f>'2017'!I20</f>
        <v>342302.14036043</v>
      </c>
      <c r="E39" s="44">
        <f>(D39-C39)/C39</f>
        <v>2.1350612833245696E-2</v>
      </c>
      <c r="F39" s="69">
        <f>'2018'!I20</f>
        <v>340268.74493643001</v>
      </c>
      <c r="G39" s="44">
        <f>(F39-D39)/D39</f>
        <v>-5.9403526424313506E-3</v>
      </c>
      <c r="H39" s="69">
        <f>'2019'!I20</f>
        <v>315600.48382513999</v>
      </c>
      <c r="I39" s="44">
        <f>(H39-F39)/F39</f>
        <v>-7.2496406086014792E-2</v>
      </c>
      <c r="J39" s="69">
        <f>'2020'!I20</f>
        <v>163888.44251399999</v>
      </c>
      <c r="K39" s="44">
        <f>(J39-H39)/H39</f>
        <v>-0.48070915314311369</v>
      </c>
      <c r="L39" s="69">
        <f>'2022'!I20</f>
        <v>0</v>
      </c>
      <c r="M39" s="44">
        <f>(L39-J39)/J39</f>
        <v>-1</v>
      </c>
      <c r="N39" s="69">
        <f>'2022'!I20</f>
        <v>0</v>
      </c>
      <c r="O39" s="44" t="e">
        <f>(N39-L39)/L39</f>
        <v>#DIV/0!</v>
      </c>
      <c r="P39" s="69">
        <f>'2023'!I20</f>
        <v>0</v>
      </c>
      <c r="Q39" s="44" t="e">
        <f>(P39-N39)/N39</f>
        <v>#DIV/0!</v>
      </c>
      <c r="R39" s="69">
        <f>'2024'!I20</f>
        <v>0</v>
      </c>
      <c r="S39" s="44" t="e">
        <f>(R39-P39)/P39</f>
        <v>#DIV/0!</v>
      </c>
      <c r="T39" s="69">
        <f>'2025'!I20</f>
        <v>0</v>
      </c>
      <c r="U39" s="44" t="e">
        <f>(T39-R39)/R39</f>
        <v>#DIV/0!</v>
      </c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</row>
    <row r="40" spans="1:252" x14ac:dyDescent="0.25">
      <c r="A40" s="71"/>
      <c r="B40" s="43" t="s">
        <v>21</v>
      </c>
      <c r="C40" s="67">
        <f>'2016'!I21</f>
        <v>95668.160510429996</v>
      </c>
      <c r="D40" s="69">
        <f>'2017'!I21</f>
        <v>136290.46407914002</v>
      </c>
      <c r="E40" s="44">
        <f t="shared" ref="E40:E42" si="78">(D40-C40)/C40</f>
        <v>0.42461675182184849</v>
      </c>
      <c r="F40" s="69">
        <f>'2018'!I21</f>
        <v>112860.48445316</v>
      </c>
      <c r="G40" s="44">
        <f>(F40-D40)/D40</f>
        <v>-0.17191209806413818</v>
      </c>
      <c r="H40" s="69">
        <f>'2019'!I21</f>
        <v>152822.59637556999</v>
      </c>
      <c r="I40" s="44">
        <f t="shared" ref="I40:I41" si="79">(H40-F40)/F40</f>
        <v>0.35408417849734908</v>
      </c>
      <c r="J40" s="69">
        <f>'2020'!I21</f>
        <v>0</v>
      </c>
      <c r="K40" s="44">
        <f t="shared" ref="K40:K41" si="80">(J40-H40)/H40</f>
        <v>-1</v>
      </c>
      <c r="L40" s="69">
        <f>'2021'!I21</f>
        <v>0</v>
      </c>
      <c r="M40" s="44" t="e">
        <f>(L40-J40)/J40</f>
        <v>#DIV/0!</v>
      </c>
      <c r="N40" s="69">
        <f>'2022'!I21</f>
        <v>0</v>
      </c>
      <c r="O40" s="44" t="e">
        <f>(N40-L40)/L40</f>
        <v>#DIV/0!</v>
      </c>
      <c r="P40" s="69">
        <f>'2023'!I21</f>
        <v>0</v>
      </c>
      <c r="Q40" s="44" t="e">
        <f t="shared" ref="Q40:Q41" si="81">(P40-N40)/N40</f>
        <v>#DIV/0!</v>
      </c>
      <c r="R40" s="69">
        <f>'2024'!I21</f>
        <v>0</v>
      </c>
      <c r="S40" s="44" t="e">
        <f t="shared" ref="S40:S41" si="82">(R40-P40)/P40</f>
        <v>#DIV/0!</v>
      </c>
      <c r="T40" s="69">
        <f>'2025'!I21</f>
        <v>0</v>
      </c>
      <c r="U40" s="44" t="e">
        <f t="shared" ref="U40:U41" si="83">(T40-R40)/R40</f>
        <v>#DIV/0!</v>
      </c>
      <c r="V40" s="71" t="s">
        <v>12</v>
      </c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</row>
    <row r="41" spans="1:252" x14ac:dyDescent="0.25">
      <c r="A41" s="71"/>
      <c r="B41" s="43" t="s">
        <v>22</v>
      </c>
      <c r="C41" s="67">
        <f>'2016'!I22</f>
        <v>113621.03355129001</v>
      </c>
      <c r="D41" s="69">
        <f>'2017'!I22</f>
        <v>68132.920440000002</v>
      </c>
      <c r="E41" s="44">
        <f t="shared" si="78"/>
        <v>-0.40034940441512601</v>
      </c>
      <c r="F41" s="69">
        <f>'2018'!I22</f>
        <v>85723.21888243001</v>
      </c>
      <c r="G41" s="44">
        <f>(F41-D41)/D41</f>
        <v>0.25817619924160712</v>
      </c>
      <c r="H41" s="69">
        <f>'2019'!I22</f>
        <v>80927.416303570004</v>
      </c>
      <c r="I41" s="44">
        <f t="shared" si="79"/>
        <v>-5.5945199461507424E-2</v>
      </c>
      <c r="J41" s="69">
        <f>'2020'!I22</f>
        <v>0</v>
      </c>
      <c r="K41" s="44">
        <f t="shared" si="80"/>
        <v>-1</v>
      </c>
      <c r="L41" s="69">
        <f>'2021'!I22</f>
        <v>0</v>
      </c>
      <c r="M41" s="44" t="e">
        <f t="shared" ref="M41" si="84">(L41-J41)/J41</f>
        <v>#DIV/0!</v>
      </c>
      <c r="N41" s="69">
        <f>'2022'!I22</f>
        <v>0</v>
      </c>
      <c r="O41" s="44" t="e">
        <f t="shared" ref="O41" si="85">(N41-L41)/L41</f>
        <v>#DIV/0!</v>
      </c>
      <c r="P41" s="69">
        <f>'2023'!I22</f>
        <v>0</v>
      </c>
      <c r="Q41" s="44" t="e">
        <f t="shared" si="81"/>
        <v>#DIV/0!</v>
      </c>
      <c r="R41" s="69">
        <f>'2024'!I22</f>
        <v>0</v>
      </c>
      <c r="S41" s="44" t="e">
        <f t="shared" si="82"/>
        <v>#DIV/0!</v>
      </c>
      <c r="T41" s="69">
        <f>'2025'!I22</f>
        <v>0</v>
      </c>
      <c r="U41" s="44" t="e">
        <f t="shared" si="83"/>
        <v>#DIV/0!</v>
      </c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</row>
    <row r="42" spans="1:252" ht="15.75" thickBot="1" x14ac:dyDescent="0.3">
      <c r="A42" s="71"/>
      <c r="B42" s="45" t="s">
        <v>23</v>
      </c>
      <c r="C42" s="68">
        <f>'2016'!I23</f>
        <v>206047.74897128998</v>
      </c>
      <c r="D42" s="70">
        <f>'2017'!I23</f>
        <v>251471.81961999999</v>
      </c>
      <c r="E42" s="46">
        <f t="shared" si="78"/>
        <v>0.22045409802093616</v>
      </c>
      <c r="F42" s="70">
        <f>'2018'!I23</f>
        <v>287003.41342271003</v>
      </c>
      <c r="G42" s="46">
        <f>(F42-D42)/D42</f>
        <v>0.14129453493597</v>
      </c>
      <c r="H42" s="70">
        <f>'2019'!I23</f>
        <v>287755.54854842997</v>
      </c>
      <c r="I42" s="46">
        <f>(H42-F42)/F42</f>
        <v>2.6206487119794903E-3</v>
      </c>
      <c r="J42" s="70">
        <f>'2020'!I23</f>
        <v>0</v>
      </c>
      <c r="K42" s="46">
        <f>(J42-H42)/H42</f>
        <v>-1</v>
      </c>
      <c r="L42" s="70">
        <f>'2021'!I23</f>
        <v>0</v>
      </c>
      <c r="M42" s="46" t="e">
        <f>(L42-J42)/J42</f>
        <v>#DIV/0!</v>
      </c>
      <c r="N42" s="70">
        <f>'2022'!I23</f>
        <v>0</v>
      </c>
      <c r="O42" s="46" t="e">
        <f>(N42-L42)/L42</f>
        <v>#DIV/0!</v>
      </c>
      <c r="P42" s="70">
        <f>'2023'!I23</f>
        <v>0</v>
      </c>
      <c r="Q42" s="46" t="e">
        <f>(P42-N42)/N42</f>
        <v>#DIV/0!</v>
      </c>
      <c r="R42" s="70">
        <f>'2024'!I23</f>
        <v>0</v>
      </c>
      <c r="S42" s="46" t="e">
        <f>(R42-P42)/P42</f>
        <v>#DIV/0!</v>
      </c>
      <c r="T42" s="70">
        <f>'2025'!I23</f>
        <v>0</v>
      </c>
      <c r="U42" s="46" t="e">
        <f>(T42-R42)/R42</f>
        <v>#DIV/0!</v>
      </c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</row>
    <row r="43" spans="1:252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</row>
    <row r="44" spans="1:252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6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</row>
    <row r="45" spans="1:252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</row>
    <row r="46" spans="1:252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</row>
    <row r="47" spans="1:252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6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</row>
    <row r="48" spans="1:252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</row>
    <row r="49" spans="1:77" x14ac:dyDescent="0.25">
      <c r="A49" s="71"/>
      <c r="B49" s="71"/>
      <c r="C49" s="77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</row>
    <row r="50" spans="1:77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</row>
    <row r="51" spans="1:77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</row>
    <row r="52" spans="1:77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</row>
    <row r="53" spans="1:77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</row>
    <row r="54" spans="1:7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</row>
    <row r="55" spans="1:77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</row>
    <row r="56" spans="1:77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</row>
    <row r="57" spans="1:77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 t="s">
        <v>12</v>
      </c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</row>
    <row r="58" spans="1:77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</row>
    <row r="59" spans="1:77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</row>
    <row r="60" spans="1:77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</row>
    <row r="61" spans="1:77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</row>
    <row r="62" spans="1:77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</row>
    <row r="63" spans="1:77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</row>
    <row r="64" spans="1:77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</row>
    <row r="65" spans="1:77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</row>
    <row r="66" spans="1:77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</row>
    <row r="67" spans="1:77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</row>
    <row r="68" spans="1:77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</row>
    <row r="69" spans="1:77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</row>
    <row r="70" spans="1:77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</row>
    <row r="71" spans="1:77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</row>
    <row r="72" spans="1:77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</row>
    <row r="73" spans="1:77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</row>
    <row r="74" spans="1:77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</row>
    <row r="75" spans="1:7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</row>
    <row r="76" spans="1:77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</row>
    <row r="77" spans="1:77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</row>
    <row r="78" spans="1:77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</row>
    <row r="79" spans="1:77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</row>
    <row r="80" spans="1:77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</row>
    <row r="81" spans="1:77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</row>
    <row r="82" spans="1:77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</row>
    <row r="83" spans="1:77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</row>
    <row r="84" spans="1:77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</row>
    <row r="85" spans="1:77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</row>
    <row r="86" spans="1:77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</row>
    <row r="87" spans="1:77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</row>
    <row r="88" spans="1:77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</row>
    <row r="89" spans="1:77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</row>
    <row r="90" spans="1:77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</row>
    <row r="91" spans="1:77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</row>
    <row r="92" spans="1:77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</row>
    <row r="93" spans="1:77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</row>
    <row r="94" spans="1:77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</row>
    <row r="95" spans="1:77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</row>
    <row r="96" spans="1:77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</row>
    <row r="97" spans="1:77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</row>
    <row r="98" spans="1:77" x14ac:dyDescent="0.2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</row>
    <row r="99" spans="1:77" x14ac:dyDescent="0.2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</row>
    <row r="100" spans="1:77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</row>
    <row r="101" spans="1:77" x14ac:dyDescent="0.2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</row>
    <row r="102" spans="1:77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</row>
    <row r="103" spans="1:77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</row>
    <row r="104" spans="1:77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</row>
    <row r="105" spans="1:77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</row>
    <row r="106" spans="1:77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</row>
    <row r="107" spans="1:77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</row>
    <row r="108" spans="1:77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</row>
    <row r="109" spans="1:77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</row>
    <row r="110" spans="1:77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</row>
    <row r="111" spans="1:77" x14ac:dyDescent="0.2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</row>
    <row r="112" spans="1:77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</row>
    <row r="113" spans="1:77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</row>
    <row r="114" spans="1:77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</row>
    <row r="115" spans="1:77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</row>
    <row r="116" spans="1:77" x14ac:dyDescent="0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</row>
    <row r="117" spans="1:77" x14ac:dyDescent="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</row>
    <row r="118" spans="1:77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</row>
    <row r="119" spans="1:77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</row>
    <row r="120" spans="1:77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</row>
    <row r="121" spans="1:77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</row>
    <row r="122" spans="1:77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</row>
    <row r="123" spans="1:77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</row>
    <row r="124" spans="1:77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</row>
    <row r="125" spans="1:77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</row>
    <row r="126" spans="1:77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</row>
    <row r="127" spans="1:77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</row>
    <row r="128" spans="1:77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</row>
    <row r="129" spans="1:77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</row>
    <row r="130" spans="1:77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</row>
    <row r="131" spans="1:77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</row>
    <row r="132" spans="1:77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</row>
    <row r="133" spans="1:77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</row>
    <row r="134" spans="1:77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</row>
    <row r="135" spans="1:77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</row>
    <row r="136" spans="1:77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</row>
    <row r="137" spans="1:77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</row>
    <row r="138" spans="1:77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</row>
    <row r="139" spans="1:77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</row>
    <row r="140" spans="1:77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</row>
    <row r="141" spans="1:77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</row>
    <row r="142" spans="1:77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</row>
    <row r="143" spans="1:77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</row>
    <row r="144" spans="1:77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</row>
    <row r="145" spans="1:77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</row>
    <row r="146" spans="1:77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</row>
    <row r="147" spans="1:77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</row>
    <row r="148" spans="1:77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</row>
    <row r="149" spans="1:77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</row>
    <row r="150" spans="1:77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</row>
    <row r="151" spans="1:77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</row>
    <row r="152" spans="1:77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</row>
    <row r="153" spans="1:77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</row>
    <row r="154" spans="1:77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</row>
    <row r="155" spans="1:77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</row>
    <row r="156" spans="1:77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</row>
    <row r="157" spans="1:77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</row>
    <row r="158" spans="1:77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</row>
    <row r="159" spans="1:77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</row>
    <row r="160" spans="1:77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</row>
    <row r="161" spans="1:77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</row>
    <row r="162" spans="1:77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</row>
    <row r="163" spans="1:77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</row>
    <row r="164" spans="1:77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</row>
    <row r="165" spans="1:77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</row>
    <row r="166" spans="1:77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</row>
    <row r="167" spans="1:77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</row>
    <row r="168" spans="1:77" x14ac:dyDescent="0.2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</row>
    <row r="169" spans="1:77" x14ac:dyDescent="0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</row>
    <row r="170" spans="1:77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</row>
    <row r="171" spans="1:77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</row>
    <row r="172" spans="1:77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</row>
    <row r="173" spans="1:77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</row>
    <row r="174" spans="1:77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</row>
    <row r="175" spans="1:77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</row>
    <row r="176" spans="1:77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</row>
    <row r="177" spans="1:77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</row>
    <row r="178" spans="1:77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</row>
    <row r="179" spans="1:77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</row>
    <row r="180" spans="1:77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</row>
    <row r="181" spans="1:77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</row>
    <row r="182" spans="1:77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</row>
    <row r="183" spans="1:77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</row>
    <row r="184" spans="1:77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</row>
    <row r="185" spans="1:77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</row>
    <row r="186" spans="1:77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</row>
    <row r="187" spans="1:77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</row>
    <row r="188" spans="1:77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</row>
    <row r="189" spans="1:77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</row>
    <row r="190" spans="1:77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</row>
    <row r="191" spans="1:77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</row>
    <row r="192" spans="1:77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</row>
    <row r="193" spans="1:77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</row>
    <row r="194" spans="1:77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</row>
    <row r="195" spans="1:77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</row>
    <row r="196" spans="1:77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</row>
    <row r="197" spans="1:77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</row>
    <row r="198" spans="1:77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</row>
    <row r="199" spans="1:77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</row>
    <row r="200" spans="1:77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</row>
    <row r="201" spans="1:77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</row>
    <row r="202" spans="1:77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</row>
    <row r="203" spans="1:77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</row>
    <row r="204" spans="1:77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</row>
    <row r="205" spans="1:77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</row>
    <row r="206" spans="1:77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</row>
    <row r="207" spans="1:77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</row>
    <row r="208" spans="1:77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</row>
    <row r="209" spans="1:77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</row>
    <row r="210" spans="1:77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</row>
    <row r="211" spans="1:77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</row>
    <row r="212" spans="1:77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</row>
    <row r="213" spans="1:77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</row>
    <row r="214" spans="1:77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</row>
    <row r="215" spans="1:77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</row>
    <row r="216" spans="1:77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</row>
    <row r="217" spans="1:77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</row>
    <row r="218" spans="1:77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</row>
    <row r="219" spans="1:77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</row>
    <row r="220" spans="1:77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</row>
    <row r="221" spans="1:77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</row>
    <row r="222" spans="1:77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</row>
    <row r="223" spans="1:77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</row>
    <row r="224" spans="1:77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</row>
    <row r="225" spans="1:77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</row>
    <row r="226" spans="1:77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</row>
    <row r="227" spans="1:77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</row>
    <row r="228" spans="1:77" x14ac:dyDescent="0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</row>
    <row r="229" spans="1:77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</row>
    <row r="230" spans="1:77" x14ac:dyDescent="0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</row>
    <row r="231" spans="1:77" x14ac:dyDescent="0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</row>
    <row r="232" spans="1:77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</row>
    <row r="233" spans="1:77" x14ac:dyDescent="0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</row>
    <row r="234" spans="1:77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</row>
    <row r="235" spans="1:77" x14ac:dyDescent="0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</row>
    <row r="236" spans="1:77" x14ac:dyDescent="0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</row>
    <row r="237" spans="1:77" x14ac:dyDescent="0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</row>
    <row r="238" spans="1:77" x14ac:dyDescent="0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</row>
    <row r="239" spans="1:77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</row>
    <row r="240" spans="1:77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</row>
    <row r="241" spans="1:77" x14ac:dyDescent="0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</row>
    <row r="242" spans="1:77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</row>
    <row r="243" spans="1:77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</row>
    <row r="244" spans="1:77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</row>
    <row r="245" spans="1:77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</row>
    <row r="246" spans="1:77" x14ac:dyDescent="0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</row>
    <row r="247" spans="1:77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</row>
    <row r="248" spans="1:77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</row>
    <row r="249" spans="1:77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</row>
    <row r="250" spans="1:77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</row>
    <row r="251" spans="1:77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</row>
    <row r="252" spans="1:77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</row>
    <row r="253" spans="1:77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</row>
    <row r="254" spans="1:77" x14ac:dyDescent="0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</row>
    <row r="255" spans="1:77" x14ac:dyDescent="0.2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</row>
    <row r="256" spans="1:77" x14ac:dyDescent="0.2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</row>
    <row r="257" spans="1:77" x14ac:dyDescent="0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</row>
    <row r="258" spans="1:77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</row>
    <row r="259" spans="1:77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</row>
    <row r="260" spans="1:77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</row>
    <row r="261" spans="1:77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</row>
    <row r="262" spans="1:77" x14ac:dyDescent="0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</row>
    <row r="263" spans="1:77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</row>
    <row r="264" spans="1:77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</row>
    <row r="265" spans="1:77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</row>
    <row r="266" spans="1:77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</row>
    <row r="267" spans="1:77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</row>
    <row r="268" spans="1:77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</row>
    <row r="269" spans="1:77" x14ac:dyDescent="0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</row>
    <row r="270" spans="1:77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</row>
    <row r="271" spans="1:77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</row>
    <row r="272" spans="1:77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</row>
    <row r="273" spans="1:77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</row>
    <row r="274" spans="1:77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</row>
    <row r="275" spans="1:77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</row>
    <row r="276" spans="1:77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</row>
    <row r="277" spans="1:77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</row>
    <row r="278" spans="1:77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</row>
    <row r="279" spans="1:77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</row>
    <row r="280" spans="1:77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</row>
    <row r="281" spans="1:77" x14ac:dyDescent="0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</row>
  </sheetData>
  <sheetProtection algorithmName="SHA-512" hashValue="bOtPdz6mvXd605k3H45CMk/n5ipIvsnUMKWMjvpbkZ5AZZSrs1qYumIHapirK0JDjwITUNqDGXK4W/V/GRa5hw==" saltValue="U0xFfeavmpFVI0F8+dETn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D3A38-F1B3-4179-B4DA-080582909E72}">
  <sheetPr codeName="Sheet8"/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28515625" bestFit="1" customWidth="1"/>
    <col min="5" max="5" width="9.5703125" bestFit="1" customWidth="1"/>
    <col min="6" max="7" width="9.28515625" bestFit="1" customWidth="1"/>
    <col min="8" max="8" width="9.71093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>
        <v>3563.3</v>
      </c>
      <c r="D3" s="27">
        <v>59.076000000000001</v>
      </c>
      <c r="E3" s="27">
        <v>1701.7999999999997</v>
      </c>
      <c r="F3" s="27">
        <v>31.922999999999998</v>
      </c>
      <c r="G3" s="27">
        <v>0</v>
      </c>
      <c r="H3" s="28">
        <v>29119</v>
      </c>
      <c r="I3" s="29"/>
      <c r="J3" s="86">
        <v>1050</v>
      </c>
      <c r="K3" s="87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>
        <v>1822.6</v>
      </c>
      <c r="D4" s="27">
        <v>0</v>
      </c>
      <c r="E4" s="27">
        <v>804.8</v>
      </c>
      <c r="F4" s="27">
        <v>0</v>
      </c>
      <c r="G4" s="27">
        <v>0</v>
      </c>
      <c r="H4" s="28">
        <v>0</v>
      </c>
      <c r="I4" s="29"/>
      <c r="J4" s="86">
        <v>976</v>
      </c>
      <c r="K4" s="87"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/>
      <c r="D5" s="27"/>
      <c r="E5" s="27"/>
      <c r="F5" s="27"/>
      <c r="G5" s="27"/>
      <c r="H5" s="28"/>
      <c r="I5" s="29"/>
      <c r="J5" s="86">
        <v>766</v>
      </c>
      <c r="K5" s="87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/>
      <c r="D6" s="27"/>
      <c r="E6" s="27"/>
      <c r="F6" s="27"/>
      <c r="G6" s="27"/>
      <c r="H6" s="28"/>
      <c r="I6" s="29"/>
      <c r="J6" s="86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/>
      <c r="D7" s="27"/>
      <c r="E7" s="27"/>
      <c r="F7" s="27"/>
      <c r="G7" s="27"/>
      <c r="H7" s="28"/>
      <c r="I7" s="29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/>
      <c r="D8" s="27"/>
      <c r="E8" s="27"/>
      <c r="F8" s="27"/>
      <c r="G8" s="27"/>
      <c r="H8" s="28"/>
      <c r="I8" s="29"/>
      <c r="J8" s="86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/>
      <c r="D9" s="27"/>
      <c r="E9" s="27"/>
      <c r="F9" s="27"/>
      <c r="G9" s="27"/>
      <c r="H9" s="28"/>
      <c r="I9" s="29"/>
      <c r="J9" s="86"/>
      <c r="K9" s="8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/>
      <c r="D10" s="27"/>
      <c r="E10" s="27"/>
      <c r="F10" s="27"/>
      <c r="G10" s="27"/>
      <c r="H10" s="28"/>
      <c r="I10" s="29"/>
      <c r="J10" s="86"/>
      <c r="K10" s="8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/>
      <c r="D11" s="27"/>
      <c r="E11" s="27"/>
      <c r="F11" s="27"/>
      <c r="G11" s="27"/>
      <c r="H11" s="28"/>
      <c r="I11" s="29"/>
      <c r="J11" s="86"/>
      <c r="K11" s="8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/>
      <c r="D12" s="27"/>
      <c r="E12" s="27"/>
      <c r="F12" s="27"/>
      <c r="G12" s="27"/>
      <c r="H12" s="28"/>
      <c r="I12" s="29"/>
      <c r="J12" s="86"/>
      <c r="K12" s="8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/>
      <c r="D13" s="27"/>
      <c r="E13" s="27"/>
      <c r="F13" s="27"/>
      <c r="G13" s="27"/>
      <c r="H13" s="28"/>
      <c r="I13" s="29"/>
      <c r="J13" s="86"/>
      <c r="K13" s="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/>
      <c r="D14" s="27"/>
      <c r="E14" s="27"/>
      <c r="F14" s="27"/>
      <c r="G14" s="27"/>
      <c r="H14" s="28"/>
      <c r="I14" s="29"/>
      <c r="J14" s="88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5385.9</v>
      </c>
      <c r="D15" s="30">
        <f t="shared" si="0"/>
        <v>59.076000000000001</v>
      </c>
      <c r="E15" s="30">
        <f t="shared" si="0"/>
        <v>2506.5999999999995</v>
      </c>
      <c r="F15" s="30">
        <f t="shared" si="0"/>
        <v>31.922999999999998</v>
      </c>
      <c r="G15" s="30">
        <f>SUM(G3:G14)</f>
        <v>0</v>
      </c>
      <c r="H15" s="31">
        <f t="shared" si="0"/>
        <v>29119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114186.4659</v>
      </c>
      <c r="D16" s="30">
        <f>D15*'Energy Usage &amp; Carbon Footprint'!C12</f>
        <v>1104.7212</v>
      </c>
      <c r="E16" s="30">
        <f>E15*'Energy Usage &amp; Carbon Footprint'!C13</f>
        <v>31608.225999999991</v>
      </c>
      <c r="F16" s="30">
        <f>F15*'Energy Usage &amp; Carbon Footprint'!C14</f>
        <v>734.80361399999992</v>
      </c>
      <c r="G16" s="30">
        <f>G15*'Energy Usage &amp; Carbon Footprint'!C15</f>
        <v>0</v>
      </c>
      <c r="H16" s="31">
        <f>H15*'Energy Usage &amp; Carbon Footprint'!C16</f>
        <v>16254.2258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163888.44251399999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114186.4659</v>
      </c>
      <c r="D20" s="78">
        <f>SUM(D3:D5)*'Energy Usage &amp; Carbon Footprint'!C12</f>
        <v>1104.7212</v>
      </c>
      <c r="E20" s="78">
        <f>SUM(E3:E5)*'Energy Usage &amp; Carbon Footprint'!C13</f>
        <v>31608.225999999991</v>
      </c>
      <c r="F20" s="78">
        <f>SUM(F3:F5)*'Energy Usage &amp; Carbon Footprint'!C14</f>
        <v>734.80361399999992</v>
      </c>
      <c r="G20" s="78">
        <f>SUM(G3:G5)*'Energy Usage &amp; Carbon Footprint'!C15</f>
        <v>0</v>
      </c>
      <c r="H20" s="78">
        <f>SUM(H3:H5)*'Energy Usage &amp; Carbon Footprint'!C16</f>
        <v>16254.2258</v>
      </c>
      <c r="I20" s="36">
        <f>SUM(C20:H20)</f>
        <v>163888.44251399999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0</v>
      </c>
      <c r="D21" s="78">
        <f>SUM(D6:D8)*'Energy Usage &amp; Carbon Footprint'!C12</f>
        <v>0</v>
      </c>
      <c r="E21" s="78">
        <f>SUM(E6:E8)*'Energy Usage &amp; Carbon Footprint'!C13</f>
        <v>0</v>
      </c>
      <c r="F21" s="78">
        <f>SUM(F6:F8)*'Energy Usage &amp; Carbon Footprint'!C14</f>
        <v>0</v>
      </c>
      <c r="G21" s="78">
        <f>SUM(G6:G8)*'Energy Usage &amp; Carbon Footprint'!C15</f>
        <v>0</v>
      </c>
      <c r="H21" s="78">
        <f>SUM(H6:H8)*'Energy Usage &amp; Carbon Footprint'!C16</f>
        <v>0</v>
      </c>
      <c r="I21" s="36">
        <f>SUM(C21:H21)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0</v>
      </c>
      <c r="E22" s="78">
        <f>SUM(E9:E11)*'Energy Usage &amp; Carbon Footprint'!C13</f>
        <v>0</v>
      </c>
      <c r="F22" s="78">
        <f>SUM(F9:F11)*'Energy Usage &amp; Carbon Footprint'!C14</f>
        <v>0</v>
      </c>
      <c r="G22" s="78">
        <f>SUM(G9:G11)*'Energy Usage &amp; Carbon Footprint'!C15</f>
        <v>0</v>
      </c>
      <c r="H22" s="78">
        <f>SUM(H9:H11)*'Energy Usage &amp; Carbon Footprint'!C16</f>
        <v>0</v>
      </c>
      <c r="I22" s="36">
        <f>SUM(C22:H22)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0</v>
      </c>
      <c r="D23" s="37">
        <f>SUM(D12:D14)*'Energy Usage &amp; Carbon Footprint'!C12</f>
        <v>0</v>
      </c>
      <c r="E23" s="37">
        <f>SUM(E12:E14)*'Energy Usage &amp; Carbon Footprint'!C13</f>
        <v>0</v>
      </c>
      <c r="F23" s="37">
        <f>SUM(F12:F14)*'Energy Usage &amp; Carbon Footprint'!C14</f>
        <v>0</v>
      </c>
      <c r="G23" s="37">
        <f>SUM(G12:G14)*'Energy Usage &amp; Carbon Footprint'!C15</f>
        <v>0</v>
      </c>
      <c r="H23" s="37">
        <f>SUM(H12:H14)*'Energy Usage &amp; Carbon Footprint'!C16</f>
        <v>0</v>
      </c>
      <c r="I23" s="38">
        <f>SUM(C23:H23)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6BB79-B08B-46E8-91C7-856AECDBB368}"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28515625" bestFit="1" customWidth="1"/>
    <col min="5" max="5" width="9.5703125" bestFit="1" customWidth="1"/>
    <col min="6" max="7" width="9.28515625" bestFit="1" customWidth="1"/>
    <col min="8" max="8" width="9.71093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/>
      <c r="D3" s="27"/>
      <c r="E3" s="27"/>
      <c r="F3" s="27"/>
      <c r="G3" s="27"/>
      <c r="H3" s="28"/>
      <c r="I3" s="29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/>
      <c r="D4" s="27"/>
      <c r="E4" s="27"/>
      <c r="F4" s="27"/>
      <c r="G4" s="27"/>
      <c r="H4" s="28"/>
      <c r="I4" s="29"/>
      <c r="J4" s="86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/>
      <c r="D5" s="27"/>
      <c r="E5" s="27"/>
      <c r="F5" s="27"/>
      <c r="G5" s="27"/>
      <c r="H5" s="28"/>
      <c r="I5" s="29"/>
      <c r="J5" s="86"/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/>
      <c r="D6" s="27"/>
      <c r="E6" s="27"/>
      <c r="F6" s="27"/>
      <c r="G6" s="27"/>
      <c r="H6" s="28"/>
      <c r="I6" s="29"/>
      <c r="J6" s="86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/>
      <c r="D7" s="27"/>
      <c r="E7" s="27"/>
      <c r="F7" s="27"/>
      <c r="G7" s="27"/>
      <c r="H7" s="28"/>
      <c r="I7" s="29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/>
      <c r="D8" s="27"/>
      <c r="E8" s="27"/>
      <c r="F8" s="27"/>
      <c r="G8" s="27"/>
      <c r="H8" s="28"/>
      <c r="I8" s="29"/>
      <c r="J8" s="86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/>
      <c r="D9" s="27"/>
      <c r="E9" s="27"/>
      <c r="F9" s="27"/>
      <c r="G9" s="27"/>
      <c r="H9" s="28"/>
      <c r="I9" s="29"/>
      <c r="J9" s="86"/>
      <c r="K9" s="8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/>
      <c r="D10" s="27"/>
      <c r="E10" s="27"/>
      <c r="F10" s="27"/>
      <c r="G10" s="27"/>
      <c r="H10" s="28"/>
      <c r="I10" s="29"/>
      <c r="J10" s="86"/>
      <c r="K10" s="8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/>
      <c r="D11" s="27"/>
      <c r="E11" s="27"/>
      <c r="F11" s="27"/>
      <c r="G11" s="27"/>
      <c r="H11" s="28"/>
      <c r="I11" s="29"/>
      <c r="J11" s="86"/>
      <c r="K11" s="8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/>
      <c r="D12" s="27"/>
      <c r="E12" s="27"/>
      <c r="F12" s="27"/>
      <c r="G12" s="27"/>
      <c r="H12" s="28"/>
      <c r="I12" s="29"/>
      <c r="J12" s="86"/>
      <c r="K12" s="8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/>
      <c r="D13" s="27"/>
      <c r="E13" s="27"/>
      <c r="F13" s="27"/>
      <c r="G13" s="27"/>
      <c r="H13" s="28"/>
      <c r="I13" s="29"/>
      <c r="J13" s="86"/>
      <c r="K13" s="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/>
      <c r="D14" s="27"/>
      <c r="E14" s="27"/>
      <c r="F14" s="27"/>
      <c r="G14" s="27"/>
      <c r="H14" s="28"/>
      <c r="I14" s="29"/>
      <c r="J14" s="88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>SUM(G3:G14)</f>
        <v>0</v>
      </c>
      <c r="H15" s="31">
        <f t="shared" si="0"/>
        <v>0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0</v>
      </c>
      <c r="D16" s="30">
        <f>D15*'Energy Usage &amp; Carbon Footprint'!C12</f>
        <v>0</v>
      </c>
      <c r="E16" s="30">
        <f>E15*'Energy Usage &amp; Carbon Footprint'!C13</f>
        <v>0</v>
      </c>
      <c r="F16" s="30">
        <f>F15*'Energy Usage &amp; Carbon Footprint'!C14</f>
        <v>0</v>
      </c>
      <c r="G16" s="30">
        <f>G15*'Energy Usage &amp; Carbon Footprint'!C15</f>
        <v>0</v>
      </c>
      <c r="H16" s="31">
        <f>H15*'Energy Usage &amp; Carbon Footprint'!C16</f>
        <v>0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0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0</v>
      </c>
      <c r="D20" s="78">
        <f>SUM(D3:D5)*'Energy Usage &amp; Carbon Footprint'!C12</f>
        <v>0</v>
      </c>
      <c r="E20" s="78">
        <f>SUM(E3:E5)*'Energy Usage &amp; Carbon Footprint'!C13</f>
        <v>0</v>
      </c>
      <c r="F20" s="78">
        <f>SUM(F3:F5)*'Energy Usage &amp; Carbon Footprint'!C14</f>
        <v>0</v>
      </c>
      <c r="G20" s="78">
        <f>SUM(G3:G5)*'Energy Usage &amp; Carbon Footprint'!C15</f>
        <v>0</v>
      </c>
      <c r="H20" s="78">
        <f>SUM(H3:H5)*'Energy Usage &amp; Carbon Footprint'!C16</f>
        <v>0</v>
      </c>
      <c r="I20" s="36">
        <f>SUM(C20:H20)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0</v>
      </c>
      <c r="D21" s="78">
        <f>SUM(D6:D8)*'Energy Usage &amp; Carbon Footprint'!C12</f>
        <v>0</v>
      </c>
      <c r="E21" s="78">
        <f>SUM(E6:E8)*'Energy Usage &amp; Carbon Footprint'!C13</f>
        <v>0</v>
      </c>
      <c r="F21" s="78">
        <f>SUM(F6:F8)*'Energy Usage &amp; Carbon Footprint'!C14</f>
        <v>0</v>
      </c>
      <c r="G21" s="78">
        <f>SUM(G6:G8)*'Energy Usage &amp; Carbon Footprint'!C15</f>
        <v>0</v>
      </c>
      <c r="H21" s="78">
        <f>SUM(H6:H8)*'Energy Usage &amp; Carbon Footprint'!C16</f>
        <v>0</v>
      </c>
      <c r="I21" s="36">
        <f>SUM(C21:H21)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0</v>
      </c>
      <c r="E22" s="78">
        <f>SUM(E9:E11)*'Energy Usage &amp; Carbon Footprint'!C13</f>
        <v>0</v>
      </c>
      <c r="F22" s="78">
        <f>SUM(F9:F11)*'Energy Usage &amp; Carbon Footprint'!C14</f>
        <v>0</v>
      </c>
      <c r="G22" s="78">
        <f>SUM(G9:G11)*'Energy Usage &amp; Carbon Footprint'!C15</f>
        <v>0</v>
      </c>
      <c r="H22" s="78">
        <f>SUM(H9:H11)*'Energy Usage &amp; Carbon Footprint'!C16</f>
        <v>0</v>
      </c>
      <c r="I22" s="36">
        <f>SUM(C22:H22)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0</v>
      </c>
      <c r="D23" s="37">
        <f>SUM(D12:D14)*'Energy Usage &amp; Carbon Footprint'!C12</f>
        <v>0</v>
      </c>
      <c r="E23" s="37">
        <f>SUM(E12:E14)*'Energy Usage &amp; Carbon Footprint'!C13</f>
        <v>0</v>
      </c>
      <c r="F23" s="37">
        <f>SUM(F12:F14)*'Energy Usage &amp; Carbon Footprint'!C14</f>
        <v>0</v>
      </c>
      <c r="G23" s="37">
        <f>SUM(G12:G14)*'Energy Usage &amp; Carbon Footprint'!C15</f>
        <v>0</v>
      </c>
      <c r="H23" s="37">
        <f>SUM(H12:H14)*'Energy Usage &amp; Carbon Footprint'!C16</f>
        <v>0</v>
      </c>
      <c r="I23" s="38">
        <f>SUM(C23:H23)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434A-37B1-4B13-A5BE-613A1F7D75B1}"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28515625" bestFit="1" customWidth="1"/>
    <col min="5" max="5" width="9.5703125" bestFit="1" customWidth="1"/>
    <col min="6" max="7" width="9.28515625" bestFit="1" customWidth="1"/>
    <col min="8" max="8" width="9.71093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/>
      <c r="D3" s="27"/>
      <c r="E3" s="27"/>
      <c r="F3" s="27"/>
      <c r="G3" s="27"/>
      <c r="H3" s="28"/>
      <c r="I3" s="29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/>
      <c r="D4" s="27"/>
      <c r="E4" s="27"/>
      <c r="F4" s="27"/>
      <c r="G4" s="27"/>
      <c r="H4" s="28"/>
      <c r="I4" s="29"/>
      <c r="J4" s="86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/>
      <c r="D5" s="27"/>
      <c r="E5" s="27"/>
      <c r="F5" s="27"/>
      <c r="G5" s="27"/>
      <c r="H5" s="28"/>
      <c r="I5" s="29"/>
      <c r="J5" s="86"/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/>
      <c r="D6" s="27"/>
      <c r="E6" s="27"/>
      <c r="F6" s="27"/>
      <c r="G6" s="27"/>
      <c r="H6" s="28"/>
      <c r="I6" s="29"/>
      <c r="J6" s="86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/>
      <c r="D7" s="27"/>
      <c r="E7" s="27"/>
      <c r="F7" s="27"/>
      <c r="G7" s="27"/>
      <c r="H7" s="28"/>
      <c r="I7" s="29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/>
      <c r="D8" s="27"/>
      <c r="E8" s="27"/>
      <c r="F8" s="27"/>
      <c r="G8" s="27"/>
      <c r="H8" s="28"/>
      <c r="I8" s="29"/>
      <c r="J8" s="86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/>
      <c r="D9" s="27"/>
      <c r="E9" s="27"/>
      <c r="F9" s="27"/>
      <c r="G9" s="27"/>
      <c r="H9" s="28"/>
      <c r="I9" s="29"/>
      <c r="J9" s="86"/>
      <c r="K9" s="8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/>
      <c r="D10" s="27"/>
      <c r="E10" s="27"/>
      <c r="F10" s="27"/>
      <c r="G10" s="27"/>
      <c r="H10" s="28"/>
      <c r="I10" s="29"/>
      <c r="J10" s="86"/>
      <c r="K10" s="8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/>
      <c r="D11" s="27"/>
      <c r="E11" s="27"/>
      <c r="F11" s="27"/>
      <c r="G11" s="27"/>
      <c r="H11" s="28"/>
      <c r="I11" s="29"/>
      <c r="J11" s="86"/>
      <c r="K11" s="8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/>
      <c r="D12" s="27"/>
      <c r="E12" s="27"/>
      <c r="F12" s="27"/>
      <c r="G12" s="27"/>
      <c r="H12" s="28"/>
      <c r="I12" s="29"/>
      <c r="J12" s="86"/>
      <c r="K12" s="8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/>
      <c r="D13" s="27"/>
      <c r="E13" s="27"/>
      <c r="F13" s="27"/>
      <c r="G13" s="27"/>
      <c r="H13" s="28"/>
      <c r="I13" s="29"/>
      <c r="J13" s="86"/>
      <c r="K13" s="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/>
      <c r="D14" s="27"/>
      <c r="E14" s="27"/>
      <c r="F14" s="27"/>
      <c r="G14" s="27"/>
      <c r="H14" s="28"/>
      <c r="I14" s="29"/>
      <c r="J14" s="88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>SUM(G3:G14)</f>
        <v>0</v>
      </c>
      <c r="H15" s="31">
        <f t="shared" si="0"/>
        <v>0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0</v>
      </c>
      <c r="D16" s="30">
        <f>D15*'Energy Usage &amp; Carbon Footprint'!C12</f>
        <v>0</v>
      </c>
      <c r="E16" s="30">
        <f>E15*'Energy Usage &amp; Carbon Footprint'!C13</f>
        <v>0</v>
      </c>
      <c r="F16" s="30">
        <f>F15*'Energy Usage &amp; Carbon Footprint'!C14</f>
        <v>0</v>
      </c>
      <c r="G16" s="30">
        <f>G15*'Energy Usage &amp; Carbon Footprint'!C15</f>
        <v>0</v>
      </c>
      <c r="H16" s="31">
        <f>H15*'Energy Usage &amp; Carbon Footprint'!C16</f>
        <v>0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0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0</v>
      </c>
      <c r="D20" s="78">
        <f>SUM(D3:D5)*'Energy Usage &amp; Carbon Footprint'!C12</f>
        <v>0</v>
      </c>
      <c r="E20" s="78">
        <f>SUM(E3:E5)*'Energy Usage &amp; Carbon Footprint'!C13</f>
        <v>0</v>
      </c>
      <c r="F20" s="78">
        <f>SUM(F3:F5)*'Energy Usage &amp; Carbon Footprint'!C14</f>
        <v>0</v>
      </c>
      <c r="G20" s="78">
        <f>SUM(G3:G5)*'Energy Usage &amp; Carbon Footprint'!C15</f>
        <v>0</v>
      </c>
      <c r="H20" s="78">
        <f>SUM(H3:H5)*'Energy Usage &amp; Carbon Footprint'!C16</f>
        <v>0</v>
      </c>
      <c r="I20" s="36">
        <f>SUM(C20:H20)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0</v>
      </c>
      <c r="D21" s="78">
        <f>SUM(D6:D8)*'Energy Usage &amp; Carbon Footprint'!C12</f>
        <v>0</v>
      </c>
      <c r="E21" s="78">
        <f>SUM(E6:E8)*'Energy Usage &amp; Carbon Footprint'!C13</f>
        <v>0</v>
      </c>
      <c r="F21" s="78">
        <f>SUM(F6:F8)*'Energy Usage &amp; Carbon Footprint'!C14</f>
        <v>0</v>
      </c>
      <c r="G21" s="78">
        <f>SUM(G6:G8)*'Energy Usage &amp; Carbon Footprint'!C15</f>
        <v>0</v>
      </c>
      <c r="H21" s="78">
        <f>SUM(H6:H8)*'Energy Usage &amp; Carbon Footprint'!C16</f>
        <v>0</v>
      </c>
      <c r="I21" s="36">
        <f>SUM(C21:H21)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0</v>
      </c>
      <c r="E22" s="78">
        <f>SUM(E9:E11)*'Energy Usage &amp; Carbon Footprint'!C13</f>
        <v>0</v>
      </c>
      <c r="F22" s="78">
        <f>SUM(F9:F11)*'Energy Usage &amp; Carbon Footprint'!C14</f>
        <v>0</v>
      </c>
      <c r="G22" s="78">
        <f>SUM(G9:G11)*'Energy Usage &amp; Carbon Footprint'!C15</f>
        <v>0</v>
      </c>
      <c r="H22" s="78">
        <f>SUM(H9:H11)*'Energy Usage &amp; Carbon Footprint'!C16</f>
        <v>0</v>
      </c>
      <c r="I22" s="36">
        <f>SUM(C22:H22)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0</v>
      </c>
      <c r="D23" s="37">
        <f>SUM(D12:D14)*'Energy Usage &amp; Carbon Footprint'!C12</f>
        <v>0</v>
      </c>
      <c r="E23" s="37">
        <f>SUM(E12:E14)*'Energy Usage &amp; Carbon Footprint'!C13</f>
        <v>0</v>
      </c>
      <c r="F23" s="37">
        <f>SUM(F12:F14)*'Energy Usage &amp; Carbon Footprint'!C14</f>
        <v>0</v>
      </c>
      <c r="G23" s="37">
        <f>SUM(G12:G14)*'Energy Usage &amp; Carbon Footprint'!C15</f>
        <v>0</v>
      </c>
      <c r="H23" s="37">
        <f>SUM(H12:H14)*'Energy Usage &amp; Carbon Footprint'!C16</f>
        <v>0</v>
      </c>
      <c r="I23" s="38">
        <f>SUM(C23:H23)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C334-405B-40F1-9A6E-7D0A79363569}"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28515625" bestFit="1" customWidth="1"/>
    <col min="5" max="5" width="9.5703125" bestFit="1" customWidth="1"/>
    <col min="6" max="7" width="9.28515625" bestFit="1" customWidth="1"/>
    <col min="8" max="8" width="9.71093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/>
      <c r="D3" s="27"/>
      <c r="E3" s="27"/>
      <c r="F3" s="27"/>
      <c r="G3" s="27"/>
      <c r="H3" s="28"/>
      <c r="I3" s="29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/>
      <c r="D4" s="27"/>
      <c r="E4" s="27"/>
      <c r="F4" s="27"/>
      <c r="G4" s="27"/>
      <c r="H4" s="28"/>
      <c r="I4" s="29"/>
      <c r="J4" s="86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/>
      <c r="D5" s="27"/>
      <c r="E5" s="27"/>
      <c r="F5" s="27"/>
      <c r="G5" s="27"/>
      <c r="H5" s="28"/>
      <c r="I5" s="29"/>
      <c r="J5" s="86"/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/>
      <c r="D6" s="27"/>
      <c r="E6" s="27"/>
      <c r="F6" s="27"/>
      <c r="G6" s="27"/>
      <c r="H6" s="28"/>
      <c r="I6" s="29"/>
      <c r="J6" s="86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/>
      <c r="D7" s="27"/>
      <c r="E7" s="27"/>
      <c r="F7" s="27"/>
      <c r="G7" s="27"/>
      <c r="H7" s="28"/>
      <c r="I7" s="29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/>
      <c r="D8" s="27"/>
      <c r="E8" s="27"/>
      <c r="F8" s="27"/>
      <c r="G8" s="27"/>
      <c r="H8" s="28"/>
      <c r="I8" s="29"/>
      <c r="J8" s="86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/>
      <c r="D9" s="27"/>
      <c r="E9" s="27"/>
      <c r="F9" s="27"/>
      <c r="G9" s="27"/>
      <c r="H9" s="28"/>
      <c r="I9" s="29"/>
      <c r="J9" s="86"/>
      <c r="K9" s="8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/>
      <c r="D10" s="27"/>
      <c r="E10" s="27"/>
      <c r="F10" s="27"/>
      <c r="G10" s="27"/>
      <c r="H10" s="28"/>
      <c r="I10" s="29"/>
      <c r="J10" s="86"/>
      <c r="K10" s="8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/>
      <c r="D11" s="27"/>
      <c r="E11" s="27"/>
      <c r="F11" s="27"/>
      <c r="G11" s="27"/>
      <c r="H11" s="28"/>
      <c r="I11" s="29"/>
      <c r="J11" s="86"/>
      <c r="K11" s="8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/>
      <c r="D12" s="27"/>
      <c r="E12" s="27"/>
      <c r="F12" s="27"/>
      <c r="G12" s="27"/>
      <c r="H12" s="28"/>
      <c r="I12" s="29"/>
      <c r="J12" s="86"/>
      <c r="K12" s="8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/>
      <c r="D13" s="27"/>
      <c r="E13" s="27"/>
      <c r="F13" s="27"/>
      <c r="G13" s="27"/>
      <c r="H13" s="28"/>
      <c r="I13" s="29"/>
      <c r="J13" s="86"/>
      <c r="K13" s="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/>
      <c r="D14" s="27"/>
      <c r="E14" s="27"/>
      <c r="F14" s="27"/>
      <c r="G14" s="27"/>
      <c r="H14" s="28"/>
      <c r="I14" s="29"/>
      <c r="J14" s="88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>SUM(G3:G14)</f>
        <v>0</v>
      </c>
      <c r="H15" s="31">
        <f t="shared" si="0"/>
        <v>0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0</v>
      </c>
      <c r="D16" s="30">
        <f>D15*'Energy Usage &amp; Carbon Footprint'!C12</f>
        <v>0</v>
      </c>
      <c r="E16" s="30">
        <f>E15*'Energy Usage &amp; Carbon Footprint'!C13</f>
        <v>0</v>
      </c>
      <c r="F16" s="30">
        <f>F15*'Energy Usage &amp; Carbon Footprint'!C14</f>
        <v>0</v>
      </c>
      <c r="G16" s="30">
        <f>G15*'Energy Usage &amp; Carbon Footprint'!C15</f>
        <v>0</v>
      </c>
      <c r="H16" s="31">
        <f>H15*'Energy Usage &amp; Carbon Footprint'!C16</f>
        <v>0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0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0</v>
      </c>
      <c r="D20" s="78">
        <f>SUM(D3:D5)*'Energy Usage &amp; Carbon Footprint'!C12</f>
        <v>0</v>
      </c>
      <c r="E20" s="78">
        <f>SUM(E3:E5)*'Energy Usage &amp; Carbon Footprint'!C13</f>
        <v>0</v>
      </c>
      <c r="F20" s="78">
        <f>SUM(F3:F5)*'Energy Usage &amp; Carbon Footprint'!C14</f>
        <v>0</v>
      </c>
      <c r="G20" s="78">
        <f>SUM(G3:G5)*'Energy Usage &amp; Carbon Footprint'!C15</f>
        <v>0</v>
      </c>
      <c r="H20" s="78">
        <f>SUM(H3:H5)*'Energy Usage &amp; Carbon Footprint'!C16</f>
        <v>0</v>
      </c>
      <c r="I20" s="36">
        <f>SUM(C20:H20)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0</v>
      </c>
      <c r="D21" s="78">
        <f>SUM(D6:D8)*'Energy Usage &amp; Carbon Footprint'!C12</f>
        <v>0</v>
      </c>
      <c r="E21" s="78">
        <f>SUM(E6:E8)*'Energy Usage &amp; Carbon Footprint'!C13</f>
        <v>0</v>
      </c>
      <c r="F21" s="78">
        <f>SUM(F6:F8)*'Energy Usage &amp; Carbon Footprint'!C14</f>
        <v>0</v>
      </c>
      <c r="G21" s="78">
        <f>SUM(G6:G8)*'Energy Usage &amp; Carbon Footprint'!C15</f>
        <v>0</v>
      </c>
      <c r="H21" s="78">
        <f>SUM(H6:H8)*'Energy Usage &amp; Carbon Footprint'!C16</f>
        <v>0</v>
      </c>
      <c r="I21" s="36">
        <f>SUM(C21:H21)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0</v>
      </c>
      <c r="E22" s="78">
        <f>SUM(E9:E11)*'Energy Usage &amp; Carbon Footprint'!C13</f>
        <v>0</v>
      </c>
      <c r="F22" s="78">
        <f>SUM(F9:F11)*'Energy Usage &amp; Carbon Footprint'!C14</f>
        <v>0</v>
      </c>
      <c r="G22" s="78">
        <f>SUM(G9:G11)*'Energy Usage &amp; Carbon Footprint'!C15</f>
        <v>0</v>
      </c>
      <c r="H22" s="78">
        <f>SUM(H9:H11)*'Energy Usage &amp; Carbon Footprint'!C16</f>
        <v>0</v>
      </c>
      <c r="I22" s="36">
        <f>SUM(C22:H22)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0</v>
      </c>
      <c r="D23" s="37">
        <f>SUM(D12:D14)*'Energy Usage &amp; Carbon Footprint'!C12</f>
        <v>0</v>
      </c>
      <c r="E23" s="37">
        <f>SUM(E12:E14)*'Energy Usage &amp; Carbon Footprint'!C13</f>
        <v>0</v>
      </c>
      <c r="F23" s="37">
        <f>SUM(F12:F14)*'Energy Usage &amp; Carbon Footprint'!C14</f>
        <v>0</v>
      </c>
      <c r="G23" s="37">
        <f>SUM(G12:G14)*'Energy Usage &amp; Carbon Footprint'!C15</f>
        <v>0</v>
      </c>
      <c r="H23" s="37">
        <f>SUM(H12:H14)*'Energy Usage &amp; Carbon Footprint'!C16</f>
        <v>0</v>
      </c>
      <c r="I23" s="38">
        <f>SUM(C23:H23)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12B28-2182-4E34-B2D5-F6E5D82BBAF0}"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28515625" bestFit="1" customWidth="1"/>
    <col min="5" max="5" width="9.5703125" bestFit="1" customWidth="1"/>
    <col min="6" max="7" width="9.28515625" bestFit="1" customWidth="1"/>
    <col min="8" max="8" width="9.71093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/>
      <c r="D3" s="27"/>
      <c r="E3" s="27"/>
      <c r="F3" s="27"/>
      <c r="G3" s="27"/>
      <c r="H3" s="28"/>
      <c r="I3" s="29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/>
      <c r="D4" s="27"/>
      <c r="E4" s="27"/>
      <c r="F4" s="27"/>
      <c r="G4" s="27"/>
      <c r="H4" s="28"/>
      <c r="I4" s="29"/>
      <c r="J4" s="86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/>
      <c r="D5" s="27"/>
      <c r="E5" s="27"/>
      <c r="F5" s="27"/>
      <c r="G5" s="27"/>
      <c r="H5" s="28"/>
      <c r="I5" s="29"/>
      <c r="J5" s="86"/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/>
      <c r="D6" s="27"/>
      <c r="E6" s="27"/>
      <c r="F6" s="27"/>
      <c r="G6" s="27"/>
      <c r="H6" s="28"/>
      <c r="I6" s="29"/>
      <c r="J6" s="86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/>
      <c r="D7" s="27"/>
      <c r="E7" s="27"/>
      <c r="F7" s="27"/>
      <c r="G7" s="27"/>
      <c r="H7" s="28"/>
      <c r="I7" s="29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/>
      <c r="D8" s="27"/>
      <c r="E8" s="27"/>
      <c r="F8" s="27"/>
      <c r="G8" s="27"/>
      <c r="H8" s="28"/>
      <c r="I8" s="29"/>
      <c r="J8" s="86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/>
      <c r="D9" s="27"/>
      <c r="E9" s="27"/>
      <c r="F9" s="27"/>
      <c r="G9" s="27"/>
      <c r="H9" s="28"/>
      <c r="I9" s="29"/>
      <c r="J9" s="86"/>
      <c r="K9" s="8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/>
      <c r="D10" s="27"/>
      <c r="E10" s="27"/>
      <c r="F10" s="27"/>
      <c r="G10" s="27"/>
      <c r="H10" s="28"/>
      <c r="I10" s="29"/>
      <c r="J10" s="86"/>
      <c r="K10" s="8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/>
      <c r="D11" s="27"/>
      <c r="E11" s="27"/>
      <c r="F11" s="27"/>
      <c r="G11" s="27"/>
      <c r="H11" s="28"/>
      <c r="I11" s="29"/>
      <c r="J11" s="86"/>
      <c r="K11" s="8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/>
      <c r="D12" s="27"/>
      <c r="E12" s="27"/>
      <c r="F12" s="27"/>
      <c r="G12" s="27"/>
      <c r="H12" s="28"/>
      <c r="I12" s="29"/>
      <c r="J12" s="86"/>
      <c r="K12" s="8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/>
      <c r="D13" s="27"/>
      <c r="E13" s="27"/>
      <c r="F13" s="27"/>
      <c r="G13" s="27"/>
      <c r="H13" s="28"/>
      <c r="I13" s="29"/>
      <c r="J13" s="86"/>
      <c r="K13" s="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/>
      <c r="D14" s="27"/>
      <c r="E14" s="27"/>
      <c r="F14" s="27"/>
      <c r="G14" s="27"/>
      <c r="H14" s="28"/>
      <c r="I14" s="29"/>
      <c r="J14" s="88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>SUM(G3:G14)</f>
        <v>0</v>
      </c>
      <c r="H15" s="31">
        <f t="shared" si="0"/>
        <v>0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0</v>
      </c>
      <c r="D16" s="30">
        <f>D15*'Energy Usage &amp; Carbon Footprint'!C12</f>
        <v>0</v>
      </c>
      <c r="E16" s="30">
        <f>E15*'Energy Usage &amp; Carbon Footprint'!C13</f>
        <v>0</v>
      </c>
      <c r="F16" s="30">
        <f>F15*'Energy Usage &amp; Carbon Footprint'!C14</f>
        <v>0</v>
      </c>
      <c r="G16" s="30">
        <f>G15*'Energy Usage &amp; Carbon Footprint'!C15</f>
        <v>0</v>
      </c>
      <c r="H16" s="31">
        <f>H15*'Energy Usage &amp; Carbon Footprint'!C16</f>
        <v>0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0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0</v>
      </c>
      <c r="D20" s="78">
        <f>SUM(D3:D5)*'Energy Usage &amp; Carbon Footprint'!C12</f>
        <v>0</v>
      </c>
      <c r="E20" s="78">
        <f>SUM(E3:E5)*'Energy Usage &amp; Carbon Footprint'!C13</f>
        <v>0</v>
      </c>
      <c r="F20" s="78">
        <f>SUM(F3:F5)*'Energy Usage &amp; Carbon Footprint'!C14</f>
        <v>0</v>
      </c>
      <c r="G20" s="78">
        <f>SUM(G3:G5)*'Energy Usage &amp; Carbon Footprint'!C15</f>
        <v>0</v>
      </c>
      <c r="H20" s="78">
        <f>SUM(H3:H5)*'Energy Usage &amp; Carbon Footprint'!C16</f>
        <v>0</v>
      </c>
      <c r="I20" s="36">
        <f>SUM(C20:H20)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0</v>
      </c>
      <c r="D21" s="78">
        <f>SUM(D6:D8)*'Energy Usage &amp; Carbon Footprint'!C12</f>
        <v>0</v>
      </c>
      <c r="E21" s="78">
        <f>SUM(E6:E8)*'Energy Usage &amp; Carbon Footprint'!C13</f>
        <v>0</v>
      </c>
      <c r="F21" s="78">
        <f>SUM(F6:F8)*'Energy Usage &amp; Carbon Footprint'!C14</f>
        <v>0</v>
      </c>
      <c r="G21" s="78">
        <f>SUM(G6:G8)*'Energy Usage &amp; Carbon Footprint'!C15</f>
        <v>0</v>
      </c>
      <c r="H21" s="78">
        <f>SUM(H6:H8)*'Energy Usage &amp; Carbon Footprint'!C16</f>
        <v>0</v>
      </c>
      <c r="I21" s="36">
        <f>SUM(C21:H21)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0</v>
      </c>
      <c r="E22" s="78">
        <f>SUM(E9:E11)*'Energy Usage &amp; Carbon Footprint'!C13</f>
        <v>0</v>
      </c>
      <c r="F22" s="78">
        <f>SUM(F9:F11)*'Energy Usage &amp; Carbon Footprint'!C14</f>
        <v>0</v>
      </c>
      <c r="G22" s="78">
        <f>SUM(G9:G11)*'Energy Usage &amp; Carbon Footprint'!C15</f>
        <v>0</v>
      </c>
      <c r="H22" s="78">
        <f>SUM(H9:H11)*'Energy Usage &amp; Carbon Footprint'!C16</f>
        <v>0</v>
      </c>
      <c r="I22" s="36">
        <f>SUM(C22:H22)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0</v>
      </c>
      <c r="D23" s="37">
        <f>SUM(D12:D14)*'Energy Usage &amp; Carbon Footprint'!C12</f>
        <v>0</v>
      </c>
      <c r="E23" s="37">
        <f>SUM(E12:E14)*'Energy Usage &amp; Carbon Footprint'!C13</f>
        <v>0</v>
      </c>
      <c r="F23" s="37">
        <f>SUM(F12:F14)*'Energy Usage &amp; Carbon Footprint'!C14</f>
        <v>0</v>
      </c>
      <c r="G23" s="37">
        <f>SUM(G12:G14)*'Energy Usage &amp; Carbon Footprint'!C15</f>
        <v>0</v>
      </c>
      <c r="H23" s="37">
        <f>SUM(H12:H14)*'Energy Usage &amp; Carbon Footprint'!C16</f>
        <v>0</v>
      </c>
      <c r="I23" s="38">
        <f>SUM(C23:H23)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F775-1F71-48EF-8B3A-D85FB4B7481A}"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28515625" bestFit="1" customWidth="1"/>
    <col min="5" max="5" width="9.5703125" bestFit="1" customWidth="1"/>
    <col min="6" max="7" width="9.28515625" bestFit="1" customWidth="1"/>
    <col min="8" max="8" width="9.71093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/>
      <c r="D3" s="27"/>
      <c r="E3" s="27"/>
      <c r="F3" s="27"/>
      <c r="G3" s="27"/>
      <c r="H3" s="28"/>
      <c r="I3" s="29"/>
      <c r="J3" s="86"/>
      <c r="K3" s="8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/>
      <c r="D4" s="27"/>
      <c r="E4" s="27"/>
      <c r="F4" s="27"/>
      <c r="G4" s="27"/>
      <c r="H4" s="28"/>
      <c r="I4" s="29"/>
      <c r="J4" s="86"/>
      <c r="K4" s="8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/>
      <c r="D5" s="27"/>
      <c r="E5" s="27"/>
      <c r="F5" s="27"/>
      <c r="G5" s="27"/>
      <c r="H5" s="28"/>
      <c r="I5" s="29"/>
      <c r="J5" s="86"/>
      <c r="K5" s="8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/>
      <c r="D6" s="27"/>
      <c r="E6" s="27"/>
      <c r="F6" s="27"/>
      <c r="G6" s="27"/>
      <c r="H6" s="28"/>
      <c r="I6" s="29"/>
      <c r="J6" s="86"/>
      <c r="K6" s="8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/>
      <c r="D7" s="27"/>
      <c r="E7" s="27"/>
      <c r="F7" s="27"/>
      <c r="G7" s="27"/>
      <c r="H7" s="28"/>
      <c r="I7" s="29"/>
      <c r="J7" s="86"/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/>
      <c r="D8" s="27"/>
      <c r="E8" s="27"/>
      <c r="F8" s="27"/>
      <c r="G8" s="27"/>
      <c r="H8" s="28"/>
      <c r="I8" s="29"/>
      <c r="J8" s="86"/>
      <c r="K8" s="8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/>
      <c r="D9" s="27"/>
      <c r="E9" s="27"/>
      <c r="F9" s="27"/>
      <c r="G9" s="27"/>
      <c r="H9" s="28"/>
      <c r="I9" s="29"/>
      <c r="J9" s="86"/>
      <c r="K9" s="8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/>
      <c r="D10" s="27"/>
      <c r="E10" s="27"/>
      <c r="F10" s="27"/>
      <c r="G10" s="27"/>
      <c r="H10" s="28"/>
      <c r="I10" s="29"/>
      <c r="J10" s="86"/>
      <c r="K10" s="8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/>
      <c r="D11" s="27"/>
      <c r="E11" s="27"/>
      <c r="F11" s="27"/>
      <c r="G11" s="27"/>
      <c r="H11" s="28"/>
      <c r="I11" s="29"/>
      <c r="J11" s="86"/>
      <c r="K11" s="8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/>
      <c r="D12" s="27"/>
      <c r="E12" s="27"/>
      <c r="F12" s="27"/>
      <c r="G12" s="27"/>
      <c r="H12" s="28"/>
      <c r="I12" s="29"/>
      <c r="J12" s="86"/>
      <c r="K12" s="8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/>
      <c r="D13" s="27"/>
      <c r="E13" s="27"/>
      <c r="F13" s="27"/>
      <c r="G13" s="27"/>
      <c r="H13" s="28"/>
      <c r="I13" s="29"/>
      <c r="J13" s="86"/>
      <c r="K13" s="8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/>
      <c r="D14" s="27"/>
      <c r="E14" s="27"/>
      <c r="F14" s="27"/>
      <c r="G14" s="27"/>
      <c r="H14" s="28"/>
      <c r="I14" s="29"/>
      <c r="J14" s="88"/>
      <c r="K14" s="8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0</v>
      </c>
      <c r="D15" s="30">
        <f t="shared" si="0"/>
        <v>0</v>
      </c>
      <c r="E15" s="30">
        <f t="shared" si="0"/>
        <v>0</v>
      </c>
      <c r="F15" s="30">
        <f t="shared" si="0"/>
        <v>0</v>
      </c>
      <c r="G15" s="30">
        <f>SUM(G3:G14)</f>
        <v>0</v>
      </c>
      <c r="H15" s="31">
        <f t="shared" si="0"/>
        <v>0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0</v>
      </c>
      <c r="D16" s="30">
        <f>D15*'Energy Usage &amp; Carbon Footprint'!C12</f>
        <v>0</v>
      </c>
      <c r="E16" s="30">
        <f>E15*'Energy Usage &amp; Carbon Footprint'!C13</f>
        <v>0</v>
      </c>
      <c r="F16" s="30">
        <f>F15*'Energy Usage &amp; Carbon Footprint'!C14</f>
        <v>0</v>
      </c>
      <c r="G16" s="30">
        <f>G15*'Energy Usage &amp; Carbon Footprint'!C15</f>
        <v>0</v>
      </c>
      <c r="H16" s="31">
        <f>H15*'Energy Usage &amp; Carbon Footprint'!C16</f>
        <v>0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0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0</v>
      </c>
      <c r="D20" s="78">
        <f>SUM(D3:D5)*'Energy Usage &amp; Carbon Footprint'!C12</f>
        <v>0</v>
      </c>
      <c r="E20" s="78">
        <f>SUM(E3:E5)*'Energy Usage &amp; Carbon Footprint'!C13</f>
        <v>0</v>
      </c>
      <c r="F20" s="78">
        <f>SUM(F3:F5)*'Energy Usage &amp; Carbon Footprint'!C14</f>
        <v>0</v>
      </c>
      <c r="G20" s="78">
        <f>SUM(G3:G5)*'Energy Usage &amp; Carbon Footprint'!C15</f>
        <v>0</v>
      </c>
      <c r="H20" s="78">
        <f>SUM(H3:H5)*'Energy Usage &amp; Carbon Footprint'!C16</f>
        <v>0</v>
      </c>
      <c r="I20" s="36">
        <f>SUM(C20:H20)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0</v>
      </c>
      <c r="D21" s="78">
        <f>SUM(D6:D8)*'Energy Usage &amp; Carbon Footprint'!C12</f>
        <v>0</v>
      </c>
      <c r="E21" s="78">
        <f>SUM(E6:E8)*'Energy Usage &amp; Carbon Footprint'!C13</f>
        <v>0</v>
      </c>
      <c r="F21" s="78">
        <f>SUM(F6:F8)*'Energy Usage &amp; Carbon Footprint'!C14</f>
        <v>0</v>
      </c>
      <c r="G21" s="78">
        <f>SUM(G6:G8)*'Energy Usage &amp; Carbon Footprint'!C15</f>
        <v>0</v>
      </c>
      <c r="H21" s="78">
        <f>SUM(H6:H8)*'Energy Usage &amp; Carbon Footprint'!C16</f>
        <v>0</v>
      </c>
      <c r="I21" s="36">
        <f>SUM(C21:H21)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0</v>
      </c>
      <c r="E22" s="78">
        <f>SUM(E9:E11)*'Energy Usage &amp; Carbon Footprint'!C13</f>
        <v>0</v>
      </c>
      <c r="F22" s="78">
        <f>SUM(F9:F11)*'Energy Usage &amp; Carbon Footprint'!C14</f>
        <v>0</v>
      </c>
      <c r="G22" s="78">
        <f>SUM(G9:G11)*'Energy Usage &amp; Carbon Footprint'!C15</f>
        <v>0</v>
      </c>
      <c r="H22" s="78">
        <f>SUM(H9:H11)*'Energy Usage &amp; Carbon Footprint'!C16</f>
        <v>0</v>
      </c>
      <c r="I22" s="36">
        <f>SUM(C22:H22)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0</v>
      </c>
      <c r="D23" s="37">
        <f>SUM(D12:D14)*'Energy Usage &amp; Carbon Footprint'!C12</f>
        <v>0</v>
      </c>
      <c r="E23" s="37">
        <f>SUM(E12:E14)*'Energy Usage &amp; Carbon Footprint'!C13</f>
        <v>0</v>
      </c>
      <c r="F23" s="37">
        <f>SUM(F12:F14)*'Energy Usage &amp; Carbon Footprint'!C14</f>
        <v>0</v>
      </c>
      <c r="G23" s="37">
        <f>SUM(G12:G14)*'Energy Usage &amp; Carbon Footprint'!C15</f>
        <v>0</v>
      </c>
      <c r="H23" s="37">
        <f>SUM(H12:H14)*'Energy Usage &amp; Carbon Footprint'!C16</f>
        <v>0</v>
      </c>
      <c r="I23" s="38">
        <f>SUM(C23:H23)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A6BB-25D7-4AF5-9A94-D3A3757BAA08}">
  <sheetPr codeName="Sheet10"/>
  <dimension ref="B1:C16"/>
  <sheetViews>
    <sheetView zoomScaleNormal="100" workbookViewId="0">
      <selection activeCell="B17" sqref="B17"/>
    </sheetView>
  </sheetViews>
  <sheetFormatPr defaultRowHeight="15" x14ac:dyDescent="0.25"/>
  <cols>
    <col min="1" max="1" width="2.85546875" customWidth="1"/>
    <col min="2" max="2" width="34.140625" customWidth="1"/>
    <col min="3" max="3" width="74.5703125" customWidth="1"/>
    <col min="4" max="4" width="9.140625" customWidth="1"/>
  </cols>
  <sheetData>
    <row r="1" spans="2:3" ht="15" customHeight="1" thickBot="1" x14ac:dyDescent="0.3"/>
    <row r="2" spans="2:3" ht="28.5" customHeight="1" x14ac:dyDescent="0.25">
      <c r="B2" s="39" t="s">
        <v>10</v>
      </c>
      <c r="C2" s="80" t="s">
        <v>44</v>
      </c>
    </row>
    <row r="3" spans="2:3" x14ac:dyDescent="0.25">
      <c r="B3" s="82" t="s">
        <v>4</v>
      </c>
      <c r="C3" s="81" t="s">
        <v>45</v>
      </c>
    </row>
    <row r="4" spans="2:3" x14ac:dyDescent="0.25">
      <c r="B4" s="82" t="s">
        <v>5</v>
      </c>
      <c r="C4" s="81" t="s">
        <v>46</v>
      </c>
    </row>
    <row r="5" spans="2:3" x14ac:dyDescent="0.25">
      <c r="B5" s="82" t="s">
        <v>6</v>
      </c>
      <c r="C5" s="81" t="s">
        <v>47</v>
      </c>
    </row>
    <row r="6" spans="2:3" x14ac:dyDescent="0.25">
      <c r="B6" s="82" t="s">
        <v>7</v>
      </c>
      <c r="C6" s="81" t="s">
        <v>48</v>
      </c>
    </row>
    <row r="7" spans="2:3" x14ac:dyDescent="0.25">
      <c r="B7" s="82" t="s">
        <v>8</v>
      </c>
      <c r="C7" s="81" t="s">
        <v>49</v>
      </c>
    </row>
    <row r="8" spans="2:3" ht="15.75" thickBot="1" x14ac:dyDescent="0.3">
      <c r="B8" s="83" t="s">
        <v>9</v>
      </c>
      <c r="C8" s="79" t="s">
        <v>50</v>
      </c>
    </row>
    <row r="10" spans="2:3" x14ac:dyDescent="0.25">
      <c r="B10" s="84" t="s">
        <v>51</v>
      </c>
      <c r="C10" s="85" t="s">
        <v>52</v>
      </c>
    </row>
    <row r="12" spans="2:3" x14ac:dyDescent="0.25">
      <c r="B12" s="92" t="s">
        <v>53</v>
      </c>
      <c r="C12" s="92"/>
    </row>
    <row r="13" spans="2:3" x14ac:dyDescent="0.25">
      <c r="B13" s="93" t="s">
        <v>54</v>
      </c>
      <c r="C13" s="93"/>
    </row>
    <row r="15" spans="2:3" x14ac:dyDescent="0.25">
      <c r="B15" s="94" t="s">
        <v>55</v>
      </c>
      <c r="C15" s="94"/>
    </row>
    <row r="16" spans="2:3" x14ac:dyDescent="0.25">
      <c r="B16" s="93" t="s">
        <v>56</v>
      </c>
      <c r="C16" s="93"/>
    </row>
  </sheetData>
  <sheetProtection algorithmName="SHA-512" hashValue="aYiM8YoE2dyLlzDo5JG0lVql7BIJPdEdPHj4maxl4EGaW+0Q1cIOsteYcKgfBZ96GR3yNZpgOD2P0d5qKtMk9g==" saltValue="NZbi9HQOmzb+8/yYiQPs5w==" spinCount="100000" sheet="1" objects="1" scenarios="1"/>
  <mergeCells count="4">
    <mergeCell ref="B12:C12"/>
    <mergeCell ref="B13:C13"/>
    <mergeCell ref="B15:C15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A2CF-C576-42B4-AB82-3FCB61C19DFD}">
  <sheetPr codeName="Sheet2"/>
  <dimension ref="A1"/>
  <sheetViews>
    <sheetView workbookViewId="0"/>
  </sheetViews>
  <sheetFormatPr defaultRowHeight="15" x14ac:dyDescent="0.25"/>
  <cols>
    <col min="1" max="1" width="2.85546875" style="1" customWidth="1"/>
    <col min="2" max="16384" width="9.140625" style="1"/>
  </cols>
  <sheetData/>
  <sheetProtection algorithmName="SHA-512" hashValue="SpvOv/pBI/hY7R2/ukS8zRTkAUJoOaP4g/JkrLUlBYmVLO5DZWxzj01mHNMFyQuzJo18nkxrOuKi+z3oAPb9lQ==" saltValue="THIyCxCFdwSa3apMPK9cc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0509-0EE6-4738-9297-81D55A265DD7}">
  <sheetPr codeName="Sheet3"/>
  <dimension ref="A1"/>
  <sheetViews>
    <sheetView zoomScaleNormal="100" workbookViewId="0"/>
  </sheetViews>
  <sheetFormatPr defaultRowHeight="15" x14ac:dyDescent="0.25"/>
  <cols>
    <col min="1" max="1" width="2.85546875" style="1" customWidth="1"/>
    <col min="2" max="16384" width="9.140625" style="1"/>
  </cols>
  <sheetData/>
  <sheetProtection algorithmName="SHA-512" hashValue="mcDQeggtz88ZxmHiirERMBRyzRj1Znv5GZuS4gbGsxQFZ790y/6iNqQJKDhjOAN2FYU7/jTTssnNx9q74sb3nQ==" saltValue="lWYwmfLDJjcNf2U0hHzKa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7483A-737D-429F-AFD9-3AC99D60C5EB}">
  <dimension ref="A1"/>
  <sheetViews>
    <sheetView workbookViewId="0"/>
  </sheetViews>
  <sheetFormatPr defaultRowHeight="15" x14ac:dyDescent="0.25"/>
  <cols>
    <col min="1" max="1" width="2.85546875" style="1" customWidth="1"/>
    <col min="2" max="16384" width="9.140625" style="1"/>
  </cols>
  <sheetData/>
  <sheetProtection algorithmName="SHA-512" hashValue="UoBMLJd/6MnWJd58XKsWbRJKAS4ciBn6waJNcs69LPSPRyhw+U9YOphg7spGQSZ7FBg+zfO+QmivBPmklc8yjw==" saltValue="awCN0N7dnLKLW4DeXYH/Hw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483D-57B2-46B4-806B-E65FBD494257}">
  <dimension ref="A1"/>
  <sheetViews>
    <sheetView workbookViewId="0"/>
  </sheetViews>
  <sheetFormatPr defaultRowHeight="15" x14ac:dyDescent="0.25"/>
  <cols>
    <col min="1" max="1" width="2.85546875" style="1" customWidth="1"/>
    <col min="2" max="16384" width="9.140625" style="1"/>
  </cols>
  <sheetData/>
  <sheetProtection algorithmName="SHA-512" hashValue="hYvC0tiV9fXanJwqQTSPq5uFUjEDcD0LAVsIn96pwoCPYzi50aMly54QLv/c8ADyyhATztBYIqLh17LaswOLSQ==" saltValue="t2mXpfjI0LG4qyXkli+++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1345-8AF0-47CA-9023-C96305DD0E67}">
  <sheetPr codeName="Sheet4"/>
  <dimension ref="A1:AC69"/>
  <sheetViews>
    <sheetView zoomScaleNormal="100"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6" width="9.42578125" bestFit="1" customWidth="1"/>
    <col min="7" max="7" width="10.5703125" bestFit="1" customWidth="1"/>
    <col min="8" max="8" width="10.85546875" bestFit="1" customWidth="1"/>
    <col min="9" max="9" width="9.7109375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>
        <v>5463.7</v>
      </c>
      <c r="D3" s="27">
        <v>44.99</v>
      </c>
      <c r="E3" s="27">
        <v>1066.3</v>
      </c>
      <c r="F3" s="27">
        <v>5.04</v>
      </c>
      <c r="G3" s="27">
        <v>43033.33</v>
      </c>
      <c r="H3" s="28">
        <f>391+1913+31920</f>
        <v>34224</v>
      </c>
      <c r="I3" s="29"/>
      <c r="J3" s="86">
        <v>1166</v>
      </c>
      <c r="K3" s="87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>
        <v>3595.7</v>
      </c>
      <c r="D4" s="27">
        <v>30.76</v>
      </c>
      <c r="E4" s="27">
        <v>853.1</v>
      </c>
      <c r="F4" s="27">
        <v>0</v>
      </c>
      <c r="G4" s="27">
        <v>43033.33</v>
      </c>
      <c r="H4" s="28">
        <f>30360+1657+66</f>
        <v>32083</v>
      </c>
      <c r="I4" s="29"/>
      <c r="J4" s="86">
        <v>1020</v>
      </c>
      <c r="K4" s="87"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>
        <v>2814.7</v>
      </c>
      <c r="D5" s="27">
        <v>0</v>
      </c>
      <c r="E5" s="27">
        <v>324</v>
      </c>
      <c r="F5" s="27">
        <v>0</v>
      </c>
      <c r="G5" s="27">
        <v>97200</v>
      </c>
      <c r="H5" s="28">
        <f>1619+362+26760</f>
        <v>28741</v>
      </c>
      <c r="I5" s="29"/>
      <c r="J5" s="86">
        <v>769</v>
      </c>
      <c r="K5" s="87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>
        <v>1457.3</v>
      </c>
      <c r="D6" s="27">
        <v>45.36</v>
      </c>
      <c r="E6" s="27">
        <v>486.4</v>
      </c>
      <c r="F6" s="27">
        <v>10.97</v>
      </c>
      <c r="G6" s="27">
        <v>97200</v>
      </c>
      <c r="H6" s="28">
        <f>23760+1357+280</f>
        <v>25397</v>
      </c>
      <c r="I6" s="29"/>
      <c r="J6" s="86" t="s">
        <v>31</v>
      </c>
      <c r="K6" s="87" t="s">
        <v>31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>
        <v>0</v>
      </c>
      <c r="D7" s="27">
        <v>46.53</v>
      </c>
      <c r="E7" s="27">
        <v>0</v>
      </c>
      <c r="F7" s="27">
        <v>0</v>
      </c>
      <c r="G7" s="27">
        <v>97200</v>
      </c>
      <c r="H7" s="28">
        <f>25920+1325+202</f>
        <v>27447</v>
      </c>
      <c r="I7" s="29"/>
      <c r="J7" s="86">
        <v>280</v>
      </c>
      <c r="K7" s="87">
        <v>38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>
        <v>0</v>
      </c>
      <c r="D8" s="27">
        <v>53.24</v>
      </c>
      <c r="E8" s="27">
        <v>0</v>
      </c>
      <c r="F8" s="27">
        <v>10.67</v>
      </c>
      <c r="G8" s="27">
        <v>710633.33</v>
      </c>
      <c r="H8" s="28">
        <f>40680+998+118</f>
        <v>41796</v>
      </c>
      <c r="I8" s="29"/>
      <c r="J8" s="86">
        <v>51</v>
      </c>
      <c r="K8" s="87">
        <v>72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>
        <v>0</v>
      </c>
      <c r="D9" s="27">
        <v>47.82</v>
      </c>
      <c r="E9" s="27">
        <v>0</v>
      </c>
      <c r="F9" s="27">
        <v>0</v>
      </c>
      <c r="G9" s="27">
        <v>710633.33</v>
      </c>
      <c r="H9" s="28">
        <f>36960+124+854</f>
        <v>37938</v>
      </c>
      <c r="I9" s="29"/>
      <c r="J9" s="86">
        <v>9</v>
      </c>
      <c r="K9" s="87">
        <v>244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>
        <v>1691.5</v>
      </c>
      <c r="D10" s="27">
        <v>60.57</v>
      </c>
      <c r="E10" s="27">
        <v>0</v>
      </c>
      <c r="F10" s="27">
        <v>21.17</v>
      </c>
      <c r="G10" s="27">
        <v>710633.33</v>
      </c>
      <c r="H10" s="28">
        <f>49920+1141+169</f>
        <v>51230</v>
      </c>
      <c r="I10" s="29"/>
      <c r="J10" s="86">
        <v>0</v>
      </c>
      <c r="K10" s="87">
        <v>230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>
        <v>0</v>
      </c>
      <c r="D11" s="27">
        <v>42.06</v>
      </c>
      <c r="E11" s="27">
        <v>0</v>
      </c>
      <c r="F11" s="27">
        <v>9.59</v>
      </c>
      <c r="G11" s="27">
        <v>242933.33</v>
      </c>
      <c r="H11" s="28">
        <f>34320+841+107</f>
        <v>35268</v>
      </c>
      <c r="I11" s="29"/>
      <c r="J11" s="86">
        <v>93</v>
      </c>
      <c r="K11" s="87">
        <v>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>
        <v>0</v>
      </c>
      <c r="D12" s="27">
        <v>30.91</v>
      </c>
      <c r="E12" s="27">
        <v>151.69999999999999</v>
      </c>
      <c r="F12" s="27">
        <v>32.049999999999997</v>
      </c>
      <c r="G12" s="27">
        <v>242933.33</v>
      </c>
      <c r="H12" s="28">
        <f>26400+843+202</f>
        <v>27445</v>
      </c>
      <c r="I12" s="29"/>
      <c r="J12" s="86">
        <v>412</v>
      </c>
      <c r="K12" s="87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>
        <v>3355.6</v>
      </c>
      <c r="D13" s="27">
        <v>0</v>
      </c>
      <c r="E13" s="27">
        <v>313.3</v>
      </c>
      <c r="F13" s="27">
        <v>10.85</v>
      </c>
      <c r="G13" s="27">
        <v>242933.33</v>
      </c>
      <c r="H13" s="28">
        <f>392+1497+30240</f>
        <v>32129</v>
      </c>
      <c r="I13" s="29"/>
      <c r="J13" s="86">
        <v>673</v>
      </c>
      <c r="K13" s="87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>
        <v>2462.4</v>
      </c>
      <c r="D14" s="27">
        <v>41.78</v>
      </c>
      <c r="E14" s="27">
        <v>1451.6</v>
      </c>
      <c r="F14" s="27">
        <v>0</v>
      </c>
      <c r="G14" s="27">
        <v>39533.33</v>
      </c>
      <c r="H14" s="28">
        <f>661+36000+1717</f>
        <v>38378</v>
      </c>
      <c r="I14" s="29"/>
      <c r="J14" s="88">
        <v>1090</v>
      </c>
      <c r="K14" s="89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20840.899999999998</v>
      </c>
      <c r="D15" s="30">
        <f t="shared" si="0"/>
        <v>444.02</v>
      </c>
      <c r="E15" s="30">
        <f t="shared" si="0"/>
        <v>4646.3999999999996</v>
      </c>
      <c r="F15" s="30">
        <f t="shared" si="0"/>
        <v>100.33999999999999</v>
      </c>
      <c r="G15" s="30">
        <f t="shared" si="0"/>
        <v>3277899.97</v>
      </c>
      <c r="H15" s="31">
        <f t="shared" si="0"/>
        <v>412076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441847.92089999997</v>
      </c>
      <c r="D16" s="30">
        <f>D15*'Energy Usage &amp; Carbon Footprint'!C12</f>
        <v>8303.1739999999991</v>
      </c>
      <c r="E16" s="30">
        <f>E15*'Energy Usage &amp; Carbon Footprint'!C13</f>
        <v>58591.103999999992</v>
      </c>
      <c r="F16" s="30">
        <f>F15*'Energy Usage &amp; Carbon Footprint'!C14</f>
        <v>2309.6261199999999</v>
      </c>
      <c r="G16" s="30">
        <f>G15*'Energy Usage &amp; Carbon Footprint'!C15</f>
        <v>9410.8508138699999</v>
      </c>
      <c r="H16" s="31">
        <f>H15*'Energy Usage &amp; Carbon Footprint'!C16</f>
        <v>230020.82320000001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750483.49903386994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251742.79409999997</v>
      </c>
      <c r="D20" s="78">
        <f>SUM(D3:D5)*'Energy Usage &amp; Carbon Footprint'!C12</f>
        <v>1416.5249999999999</v>
      </c>
      <c r="E20" s="78">
        <f>SUM(E3:E5)*'Energy Usage &amp; Carbon Footprint'!C13</f>
        <v>28289.274000000001</v>
      </c>
      <c r="F20" s="78">
        <f>SUM(F3:F5)*'Energy Usage &amp; Carbon Footprint'!C14</f>
        <v>116.01072000000001</v>
      </c>
      <c r="G20" s="78">
        <f>SUM(G3:G5)*'Energy Usage &amp; Carbon Footprint'!C15</f>
        <v>526.15858086000003</v>
      </c>
      <c r="H20" s="78">
        <f>SUM(H3:H5)*'Energy Usage &amp; Carbon Footprint'!C16</f>
        <v>53055.793600000005</v>
      </c>
      <c r="I20" s="36">
        <f>SUM(C20:H20)</f>
        <v>335146.55600085994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30896.2173</v>
      </c>
      <c r="D21" s="78">
        <f>SUM(D6:D8)*'Energy Usage &amp; Carbon Footprint'!C12</f>
        <v>2713.9309999999996</v>
      </c>
      <c r="E21" s="78">
        <f>SUM(E6:E8)*'Energy Usage &amp; Carbon Footprint'!C13</f>
        <v>6133.503999999999</v>
      </c>
      <c r="F21" s="78">
        <f>SUM(F6:F8)*'Energy Usage &amp; Carbon Footprint'!C14</f>
        <v>498.10952000000003</v>
      </c>
      <c r="G21" s="78">
        <f>SUM(G6:G8)*'Energy Usage &amp; Carbon Footprint'!C15</f>
        <v>2598.3506904299998</v>
      </c>
      <c r="H21" s="78">
        <f>SUM(H6:H8)*'Energy Usage &amp; Carbon Footprint'!C16</f>
        <v>52828.048000000003</v>
      </c>
      <c r="I21" s="36">
        <f>SUM(C21:H21)</f>
        <v>95668.160510429996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35861.491500000004</v>
      </c>
      <c r="D22" s="78">
        <f>SUM(D9:D11)*'Energy Usage &amp; Carbon Footprint'!C12</f>
        <v>2813.4149999999995</v>
      </c>
      <c r="E22" s="78">
        <f>SUM(E9:E11)*'Energy Usage &amp; Carbon Footprint'!C13</f>
        <v>0</v>
      </c>
      <c r="F22" s="78">
        <f>SUM(F9:F11)*'Energy Usage &amp; Carbon Footprint'!C14</f>
        <v>708.03368</v>
      </c>
      <c r="G22" s="78">
        <f>SUM(G9:G11)*'Energy Usage &amp; Carbon Footprint'!C15</f>
        <v>4777.9181712899999</v>
      </c>
      <c r="H22" s="78">
        <f>SUM(H9:H11)*'Energy Usage &amp; Carbon Footprint'!C16</f>
        <v>69460.175199999998</v>
      </c>
      <c r="I22" s="36">
        <f>SUM(C22:H22)</f>
        <v>113621.03355129001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123347.41800000001</v>
      </c>
      <c r="D23" s="37">
        <f>SUM(D12:D14)*'Energy Usage &amp; Carbon Footprint'!C12</f>
        <v>1359.3029999999999</v>
      </c>
      <c r="E23" s="37">
        <f>SUM(E12:E14)*'Energy Usage &amp; Carbon Footprint'!C13</f>
        <v>24168.325999999997</v>
      </c>
      <c r="F23" s="37">
        <f>SUM(F12:F14)*'Energy Usage &amp; Carbon Footprint'!C14</f>
        <v>987.47220000000004</v>
      </c>
      <c r="G23" s="37">
        <f>SUM(G12:G14)*'Energy Usage &amp; Carbon Footprint'!C15</f>
        <v>1508.42337129</v>
      </c>
      <c r="H23" s="37">
        <f>SUM(H12:H14)*'Energy Usage &amp; Carbon Footprint'!C16</f>
        <v>54676.806400000001</v>
      </c>
      <c r="I23" s="38">
        <f>SUM(C23:H23)</f>
        <v>206047.74897128998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9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sheetProtection algorithmName="SHA-512" hashValue="A4fI4XzZYlnKUoq4Olcng5pqFGMWV+pgpFMR2exYfcgxsftyF/HKgflUHm3uPLfFOHKDyHHQtIJ4yikiiMHa+g==" saltValue="D5SiMWiKSgnQl1MXiP8PR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C235-8784-4B26-861A-06438C58D8F8}">
  <sheetPr codeName="Sheet5"/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6" width="9.42578125" bestFit="1" customWidth="1"/>
    <col min="7" max="7" width="10.5703125" bestFit="1" customWidth="1"/>
    <col min="8" max="8" width="10.855468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>
        <v>4764.5</v>
      </c>
      <c r="D3" s="27">
        <v>24.17</v>
      </c>
      <c r="E3" s="27">
        <v>1183.4000000000001</v>
      </c>
      <c r="F3" s="27">
        <v>0</v>
      </c>
      <c r="G3" s="27">
        <v>39533.33</v>
      </c>
      <c r="H3" s="28">
        <v>31661</v>
      </c>
      <c r="I3" s="29"/>
      <c r="J3" s="86">
        <v>1084</v>
      </c>
      <c r="K3" s="87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>
        <v>3072.63</v>
      </c>
      <c r="D4" s="27">
        <v>54.63</v>
      </c>
      <c r="E4" s="27">
        <v>1636.4</v>
      </c>
      <c r="F4" s="27">
        <v>9.7799999999999994</v>
      </c>
      <c r="G4" s="27">
        <v>39533.33</v>
      </c>
      <c r="H4" s="28">
        <v>30457</v>
      </c>
      <c r="I4" s="29"/>
      <c r="J4" s="86">
        <v>916</v>
      </c>
      <c r="K4" s="87"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>
        <v>3241.9</v>
      </c>
      <c r="D5" s="27">
        <v>13.25</v>
      </c>
      <c r="E5" s="27">
        <v>1530.5</v>
      </c>
      <c r="F5" s="27">
        <v>0</v>
      </c>
      <c r="G5" s="27">
        <v>141766.67000000001</v>
      </c>
      <c r="H5" s="28">
        <v>27416</v>
      </c>
      <c r="I5" s="29"/>
      <c r="J5" s="86">
        <v>1080</v>
      </c>
      <c r="K5" s="87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>
        <v>1609.3</v>
      </c>
      <c r="D6" s="27">
        <v>0</v>
      </c>
      <c r="E6" s="27">
        <v>0</v>
      </c>
      <c r="F6" s="27">
        <v>9.2799999999999994</v>
      </c>
      <c r="G6" s="27">
        <v>141766.67000000001</v>
      </c>
      <c r="H6" s="28">
        <v>24061</v>
      </c>
      <c r="I6" s="29"/>
      <c r="J6" s="86">
        <v>463</v>
      </c>
      <c r="K6" s="87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>
        <v>1952.7</v>
      </c>
      <c r="D7" s="27">
        <v>91.56</v>
      </c>
      <c r="E7" s="27">
        <v>438.5</v>
      </c>
      <c r="F7" s="27">
        <v>4.6399999999999997</v>
      </c>
      <c r="G7" s="27">
        <v>141766.67000000001</v>
      </c>
      <c r="H7" s="28">
        <v>28278</v>
      </c>
      <c r="I7" s="29"/>
      <c r="J7" s="86">
        <v>365</v>
      </c>
      <c r="K7" s="87">
        <v>24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>
        <v>0</v>
      </c>
      <c r="D8" s="27">
        <v>73.5</v>
      </c>
      <c r="E8" s="27">
        <v>0</v>
      </c>
      <c r="F8" s="27">
        <v>0</v>
      </c>
      <c r="G8" s="27">
        <v>404300</v>
      </c>
      <c r="H8" s="28">
        <v>36986</v>
      </c>
      <c r="I8" s="29"/>
      <c r="J8" s="86">
        <v>86</v>
      </c>
      <c r="K8" s="87">
        <v>106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>
        <v>0</v>
      </c>
      <c r="D9" s="27">
        <v>22.71</v>
      </c>
      <c r="E9" s="27">
        <v>0</v>
      </c>
      <c r="F9" s="27">
        <v>0</v>
      </c>
      <c r="G9" s="27">
        <v>404300</v>
      </c>
      <c r="H9" s="28">
        <v>36844</v>
      </c>
      <c r="I9" s="29"/>
      <c r="J9" s="86">
        <v>29</v>
      </c>
      <c r="K9" s="87">
        <v>167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>
        <v>0</v>
      </c>
      <c r="D10" s="27">
        <v>57.34</v>
      </c>
      <c r="E10" s="27">
        <v>0</v>
      </c>
      <c r="F10" s="27">
        <v>9.98</v>
      </c>
      <c r="G10" s="27">
        <v>404300</v>
      </c>
      <c r="H10" s="28">
        <v>43913</v>
      </c>
      <c r="I10" s="29"/>
      <c r="J10" s="86">
        <v>19</v>
      </c>
      <c r="K10" s="87">
        <v>124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>
        <v>0</v>
      </c>
      <c r="D11" s="27">
        <v>26.8</v>
      </c>
      <c r="E11" s="27">
        <v>0</v>
      </c>
      <c r="F11" s="27">
        <v>0</v>
      </c>
      <c r="G11" s="27">
        <v>225400</v>
      </c>
      <c r="H11" s="28">
        <v>31992</v>
      </c>
      <c r="I11" s="29"/>
      <c r="J11" s="86">
        <v>96</v>
      </c>
      <c r="K11" s="87">
        <v>84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>
        <v>0</v>
      </c>
      <c r="D12" s="27">
        <v>86.66</v>
      </c>
      <c r="E12" s="27">
        <v>164.6</v>
      </c>
      <c r="F12" s="27">
        <v>19.53</v>
      </c>
      <c r="G12" s="27">
        <v>225400</v>
      </c>
      <c r="H12" s="28">
        <v>30714</v>
      </c>
      <c r="I12" s="29"/>
      <c r="J12" s="86">
        <v>225</v>
      </c>
      <c r="K12" s="87">
        <v>18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>
        <v>3585.7</v>
      </c>
      <c r="D13" s="27">
        <v>32.340000000000003</v>
      </c>
      <c r="E13" s="27">
        <v>254.5</v>
      </c>
      <c r="F13" s="27">
        <v>10.01</v>
      </c>
      <c r="G13" s="27">
        <v>225400</v>
      </c>
      <c r="H13" s="28">
        <v>30591</v>
      </c>
      <c r="I13" s="29"/>
      <c r="J13" s="86">
        <v>767</v>
      </c>
      <c r="K13" s="87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>
        <v>4225.1000000000004</v>
      </c>
      <c r="D14" s="27">
        <v>0</v>
      </c>
      <c r="E14" s="27">
        <v>1671.5</v>
      </c>
      <c r="F14" s="27">
        <v>0</v>
      </c>
      <c r="G14" s="27">
        <v>37500</v>
      </c>
      <c r="H14" s="28">
        <v>37594</v>
      </c>
      <c r="I14" s="29"/>
      <c r="J14" s="88">
        <v>1230</v>
      </c>
      <c r="K14" s="89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22451.83</v>
      </c>
      <c r="D15" s="30">
        <f t="shared" si="0"/>
        <v>482.96000000000004</v>
      </c>
      <c r="E15" s="30">
        <f t="shared" si="0"/>
        <v>6879.4000000000005</v>
      </c>
      <c r="F15" s="30">
        <f t="shared" si="0"/>
        <v>63.22</v>
      </c>
      <c r="G15" s="30">
        <f t="shared" si="0"/>
        <v>2430966.67</v>
      </c>
      <c r="H15" s="31">
        <f t="shared" si="0"/>
        <v>390507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476001.24783000007</v>
      </c>
      <c r="D16" s="30">
        <f>D15*'Energy Usage &amp; Carbon Footprint'!C12</f>
        <v>9031.3520000000008</v>
      </c>
      <c r="E16" s="30">
        <f>E15*'Energy Usage &amp; Carbon Footprint'!C13</f>
        <v>86749.233999999997</v>
      </c>
      <c r="F16" s="30">
        <f>F15*'Energy Usage &amp; Carbon Footprint'!C14</f>
        <v>1455.19796</v>
      </c>
      <c r="G16" s="30">
        <f>G15*'Energy Usage &amp; Carbon Footprint'!C15</f>
        <v>6979.3053095699997</v>
      </c>
      <c r="H16" s="31">
        <f>H15*'Energy Usage &amp; Carbon Footprint'!C16</f>
        <v>217981.0074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798197.3444995702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234886.51503000001</v>
      </c>
      <c r="D20" s="78">
        <f>SUM(D3:D5)*'Energy Usage &amp; Carbon Footprint'!C12</f>
        <v>1721.335</v>
      </c>
      <c r="E20" s="78">
        <f>SUM(E3:E5)*'Energy Usage &amp; Carbon Footprint'!C13</f>
        <v>54857.283000000003</v>
      </c>
      <c r="F20" s="78">
        <f>SUM(F3:F5)*'Energy Usage &amp; Carbon Footprint'!C14</f>
        <v>225.11604</v>
      </c>
      <c r="G20" s="78">
        <f>SUM(G3:G5)*'Energy Usage &amp; Carbon Footprint'!C15</f>
        <v>634.01249043000007</v>
      </c>
      <c r="H20" s="78">
        <f>SUM(H3:H5)*'Energy Usage &amp; Carbon Footprint'!C16</f>
        <v>49977.878800000006</v>
      </c>
      <c r="I20" s="36">
        <f>SUM(C20:H20)</f>
        <v>342302.14036043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75517.962</v>
      </c>
      <c r="D21" s="78">
        <f>SUM(D6:D8)*'Energy Usage &amp; Carbon Footprint'!C12</f>
        <v>3086.6219999999998</v>
      </c>
      <c r="E21" s="78">
        <f>SUM(E6:E8)*'Energy Usage &amp; Carbon Footprint'!C13</f>
        <v>5529.4849999999997</v>
      </c>
      <c r="F21" s="78">
        <f>SUM(F6:F8)*'Energy Usage &amp; Carbon Footprint'!C14</f>
        <v>320.41055999999998</v>
      </c>
      <c r="G21" s="78">
        <f>SUM(G6:G8)*'Energy Usage &amp; Carbon Footprint'!C15</f>
        <v>1974.7695191400001</v>
      </c>
      <c r="H21" s="78">
        <f>SUM(H6:H8)*'Energy Usage &amp; Carbon Footprint'!C16</f>
        <v>49861.215000000004</v>
      </c>
      <c r="I21" s="36">
        <f>SUM(C21:H21)</f>
        <v>136290.46407914002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1998.095</v>
      </c>
      <c r="E22" s="78">
        <f>SUM(E9:E11)*'Energy Usage &amp; Carbon Footprint'!C13</f>
        <v>0</v>
      </c>
      <c r="F22" s="78">
        <f>SUM(F9:F11)*'Energy Usage &amp; Carbon Footprint'!C14</f>
        <v>229.71964000000003</v>
      </c>
      <c r="G22" s="78">
        <f>SUM(G9:G11)*'Energy Usage &amp; Carbon Footprint'!C15</f>
        <v>2968.614</v>
      </c>
      <c r="H22" s="78">
        <f>SUM(H9:H11)*'Energy Usage &amp; Carbon Footprint'!C16</f>
        <v>62936.491800000003</v>
      </c>
      <c r="I22" s="36">
        <f>SUM(C22:H22)</f>
        <v>68132.920440000002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165596.7708</v>
      </c>
      <c r="D23" s="37">
        <f>SUM(D12:D14)*'Energy Usage &amp; Carbon Footprint'!C12</f>
        <v>2225.2999999999997</v>
      </c>
      <c r="E23" s="37">
        <f>SUM(E12:E14)*'Energy Usage &amp; Carbon Footprint'!C13</f>
        <v>26362.465999999997</v>
      </c>
      <c r="F23" s="37">
        <f>SUM(F12:F14)*'Energy Usage &amp; Carbon Footprint'!C14</f>
        <v>679.95172000000002</v>
      </c>
      <c r="G23" s="37">
        <f>SUM(G12:G14)*'Energy Usage &amp; Carbon Footprint'!C15</f>
        <v>1401.9093</v>
      </c>
      <c r="H23" s="37">
        <f>SUM(H12:H14)*'Energy Usage &amp; Carbon Footprint'!C16</f>
        <v>55205.421800000004</v>
      </c>
      <c r="I23" s="38">
        <f>SUM(C23:H23)</f>
        <v>251471.81961999999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sheetProtection algorithmName="SHA-512" hashValue="XniY+xUQMD2i/qH9WAsHG85D8ce7UUl3Enp7ufU7gKSkz29OrP3GGPUW+O9TDaXoaJX9iItYt8BDQBPV6e70Yg==" saltValue="Z/ZA+4yi5zRsQA/49Swmp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6518-26FE-479E-8001-79800CA8F3A3}">
  <sheetPr codeName="Sheet6"/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4" width="9.42578125" bestFit="1" customWidth="1"/>
    <col min="5" max="5" width="9.5703125" bestFit="1" customWidth="1"/>
    <col min="6" max="6" width="9.42578125" bestFit="1" customWidth="1"/>
    <col min="7" max="7" width="11.5703125" bestFit="1" customWidth="1"/>
    <col min="8" max="8" width="10.855468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>
        <v>4323.8999999999996</v>
      </c>
      <c r="D3" s="27">
        <v>52.716999999999999</v>
      </c>
      <c r="E3" s="27">
        <v>2128.8000000000002</v>
      </c>
      <c r="F3" s="27">
        <v>4.5469999999999997</v>
      </c>
      <c r="G3" s="27">
        <v>37500</v>
      </c>
      <c r="H3" s="28">
        <v>37891</v>
      </c>
      <c r="I3" s="29"/>
      <c r="J3" s="86">
        <v>1262</v>
      </c>
      <c r="K3" s="87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>
        <v>3435.7</v>
      </c>
      <c r="D4" s="27">
        <v>15.87</v>
      </c>
      <c r="E4" s="27">
        <v>1118.0999999999999</v>
      </c>
      <c r="F4" s="27">
        <v>0</v>
      </c>
      <c r="G4" s="27">
        <v>37500</v>
      </c>
      <c r="H4" s="28">
        <v>26858</v>
      </c>
      <c r="I4" s="29"/>
      <c r="J4" s="86">
        <v>873</v>
      </c>
      <c r="K4" s="87"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>
        <v>3154.8</v>
      </c>
      <c r="D5" s="27">
        <v>29.260999999999999</v>
      </c>
      <c r="E5" s="27">
        <v>1201</v>
      </c>
      <c r="F5" s="27">
        <v>0</v>
      </c>
      <c r="G5" s="27">
        <v>130233.33</v>
      </c>
      <c r="H5" s="28">
        <v>25292</v>
      </c>
      <c r="I5" s="29"/>
      <c r="J5" s="86">
        <v>969</v>
      </c>
      <c r="K5" s="87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>
        <v>1155.7</v>
      </c>
      <c r="D6" s="27">
        <v>0</v>
      </c>
      <c r="E6" s="27">
        <v>263.89999999999998</v>
      </c>
      <c r="F6" s="27">
        <v>9.9700000000000006</v>
      </c>
      <c r="G6" s="27">
        <v>130233.33</v>
      </c>
      <c r="H6" s="28">
        <v>25635</v>
      </c>
      <c r="I6" s="29"/>
      <c r="J6" s="86">
        <v>716</v>
      </c>
      <c r="K6" s="87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>
        <v>1207.8</v>
      </c>
      <c r="D7" s="27">
        <v>58.008000000000003</v>
      </c>
      <c r="E7" s="27">
        <v>171</v>
      </c>
      <c r="F7" s="27">
        <v>20.806000000000001</v>
      </c>
      <c r="G7" s="27">
        <v>130233.3</v>
      </c>
      <c r="H7" s="28">
        <v>29876</v>
      </c>
      <c r="I7" s="29"/>
      <c r="J7" s="86">
        <v>159</v>
      </c>
      <c r="K7" s="87">
        <v>51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>
        <v>0</v>
      </c>
      <c r="D8" s="27">
        <v>76.369</v>
      </c>
      <c r="E8" s="27">
        <v>315.60000000000002</v>
      </c>
      <c r="F8" s="27">
        <v>0</v>
      </c>
      <c r="G8" s="27">
        <v>454133.33</v>
      </c>
      <c r="H8" s="28">
        <v>30507</v>
      </c>
      <c r="I8" s="29"/>
      <c r="J8" s="86">
        <v>85</v>
      </c>
      <c r="K8" s="87">
        <v>76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>
        <v>0</v>
      </c>
      <c r="D9" s="27">
        <v>55.626000000000005</v>
      </c>
      <c r="E9" s="27">
        <v>0</v>
      </c>
      <c r="F9" s="27">
        <v>20.393000000000001</v>
      </c>
      <c r="G9" s="27">
        <v>454133.33</v>
      </c>
      <c r="H9" s="28">
        <v>42571</v>
      </c>
      <c r="I9" s="29"/>
      <c r="J9" s="86">
        <v>0</v>
      </c>
      <c r="K9" s="87">
        <v>243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>
        <v>0</v>
      </c>
      <c r="D10" s="27">
        <v>65.212999999999994</v>
      </c>
      <c r="E10" s="27">
        <v>0</v>
      </c>
      <c r="F10" s="27">
        <v>5.18</v>
      </c>
      <c r="G10" s="27">
        <v>454133.33</v>
      </c>
      <c r="H10" s="28">
        <v>46374</v>
      </c>
      <c r="I10" s="29"/>
      <c r="J10" s="86">
        <v>0</v>
      </c>
      <c r="K10" s="87">
        <v>224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>
        <v>429.8</v>
      </c>
      <c r="D11" s="27">
        <v>64.869</v>
      </c>
      <c r="E11" s="27">
        <v>0</v>
      </c>
      <c r="F11" s="27">
        <v>20.670999999999999</v>
      </c>
      <c r="G11" s="27">
        <v>216166.67</v>
      </c>
      <c r="H11" s="28">
        <v>34390</v>
      </c>
      <c r="I11" s="29"/>
      <c r="J11" s="86">
        <v>119</v>
      </c>
      <c r="K11" s="87">
        <v>88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>
        <v>0</v>
      </c>
      <c r="D12" s="27">
        <v>51.274000000000001</v>
      </c>
      <c r="E12" s="27">
        <v>341.79999999999995</v>
      </c>
      <c r="F12" s="27">
        <v>30.526</v>
      </c>
      <c r="G12" s="27">
        <v>216166.67</v>
      </c>
      <c r="H12" s="28">
        <v>32186</v>
      </c>
      <c r="I12" s="29"/>
      <c r="J12" s="86">
        <v>516</v>
      </c>
      <c r="K12" s="87">
        <v>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>
        <v>3914.1000000000004</v>
      </c>
      <c r="D13" s="27">
        <v>37.372</v>
      </c>
      <c r="E13" s="27">
        <v>656.1</v>
      </c>
      <c r="F13" s="27">
        <v>4.407</v>
      </c>
      <c r="G13" s="27">
        <v>216166.67</v>
      </c>
      <c r="H13" s="28">
        <v>32075</v>
      </c>
      <c r="I13" s="29"/>
      <c r="J13" s="86">
        <v>866</v>
      </c>
      <c r="K13" s="87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>
        <v>4969.2000000000007</v>
      </c>
      <c r="D14" s="27">
        <v>0</v>
      </c>
      <c r="E14" s="27">
        <v>1620.8999999999999</v>
      </c>
      <c r="F14" s="27">
        <v>0</v>
      </c>
      <c r="G14" s="27">
        <v>31166.67</v>
      </c>
      <c r="H14" s="28">
        <v>46547</v>
      </c>
      <c r="I14" s="29"/>
      <c r="J14" s="88">
        <v>1049</v>
      </c>
      <c r="K14" s="89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22591</v>
      </c>
      <c r="D15" s="30">
        <f t="shared" si="0"/>
        <v>506.57900000000001</v>
      </c>
      <c r="E15" s="30">
        <f t="shared" si="0"/>
        <v>7817.2</v>
      </c>
      <c r="F15" s="30">
        <f t="shared" si="0"/>
        <v>116.5</v>
      </c>
      <c r="G15" s="30">
        <f t="shared" si="0"/>
        <v>2507766.63</v>
      </c>
      <c r="H15" s="31">
        <f t="shared" si="0"/>
        <v>410202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478951.79100000003</v>
      </c>
      <c r="D16" s="30">
        <f>D15*'Energy Usage &amp; Carbon Footprint'!C12</f>
        <v>9473.0272999999997</v>
      </c>
      <c r="E16" s="30">
        <f>E15*'Energy Usage &amp; Carbon Footprint'!C13</f>
        <v>98574.891999999993</v>
      </c>
      <c r="F16" s="30">
        <f>F15*'Energy Usage &amp; Carbon Footprint'!C14</f>
        <v>2681.5970000000002</v>
      </c>
      <c r="G16" s="30">
        <f>G15*'Energy Usage &amp; Carbon Footprint'!C15</f>
        <v>7199.7979947299991</v>
      </c>
      <c r="H16" s="31">
        <f>H15*'Energy Usage &amp; Carbon Footprint'!C16</f>
        <v>228974.75640000001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825855.86169472989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231396.19440000001</v>
      </c>
      <c r="D20" s="78">
        <f>SUM(D3:D5)*'Energy Usage &amp; Carbon Footprint'!C12</f>
        <v>1829.7575999999999</v>
      </c>
      <c r="E20" s="78">
        <f>SUM(E3:E5)*'Energy Usage &amp; Carbon Footprint'!C13</f>
        <v>56088.018999999993</v>
      </c>
      <c r="F20" s="78">
        <f>SUM(F3:F5)*'Energy Usage &amp; Carbon Footprint'!C14</f>
        <v>104.662846</v>
      </c>
      <c r="G20" s="78">
        <f>SUM(G3:G5)*'Energy Usage &amp; Carbon Footprint'!C15</f>
        <v>589.22489043000007</v>
      </c>
      <c r="H20" s="78">
        <f>SUM(H3:H5)*'Energy Usage &amp; Carbon Footprint'!C16</f>
        <v>50260.886200000001</v>
      </c>
      <c r="I20" s="36">
        <f>SUM(C20:H20)</f>
        <v>340268.74493643001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50108.563500000004</v>
      </c>
      <c r="D21" s="78">
        <f>SUM(D6:D8)*'Energy Usage &amp; Carbon Footprint'!C12</f>
        <v>2512.8499000000002</v>
      </c>
      <c r="E21" s="78">
        <f>SUM(E6:E8)*'Energy Usage &amp; Carbon Footprint'!C13</f>
        <v>9463.8050000000003</v>
      </c>
      <c r="F21" s="78">
        <f>SUM(F6:F8)*'Energy Usage &amp; Carbon Footprint'!C14</f>
        <v>708.40196800000012</v>
      </c>
      <c r="G21" s="78">
        <f>SUM(G6:G8)*'Energy Usage &amp; Carbon Footprint'!C15</f>
        <v>2051.6164851599997</v>
      </c>
      <c r="H21" s="78">
        <f>SUM(H6:H8)*'Energy Usage &amp; Carbon Footprint'!C16</f>
        <v>48015.247600000002</v>
      </c>
      <c r="I21" s="36">
        <f>SUM(C21:H21)</f>
        <v>112860.48445316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9112.1898000000001</v>
      </c>
      <c r="D22" s="78">
        <f>SUM(D9:D11)*'Energy Usage &amp; Carbon Footprint'!C12</f>
        <v>3472.7395999999999</v>
      </c>
      <c r="E22" s="78">
        <f>SUM(E9:E11)*'Energy Usage &amp; Carbon Footprint'!C13</f>
        <v>0</v>
      </c>
      <c r="F22" s="78">
        <f>SUM(F9:F11)*'Energy Usage &amp; Carbon Footprint'!C14</f>
        <v>1064.4443920000001</v>
      </c>
      <c r="G22" s="78">
        <f>SUM(G9:G11)*'Energy Usage &amp; Carbon Footprint'!C15</f>
        <v>3228.24809043</v>
      </c>
      <c r="H22" s="78">
        <f>SUM(H9:H11)*'Energy Usage &amp; Carbon Footprint'!C16</f>
        <v>68845.597000000009</v>
      </c>
      <c r="I22" s="36">
        <f>SUM(C22:H22)</f>
        <v>85723.21888243001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188334.84330000004</v>
      </c>
      <c r="D23" s="37">
        <f>SUM(D12:D14)*'Energy Usage &amp; Carbon Footprint'!C12</f>
        <v>1657.6802</v>
      </c>
      <c r="E23" s="37">
        <f>SUM(E12:E14)*'Energy Usage &amp; Carbon Footprint'!C13</f>
        <v>33023.067999999992</v>
      </c>
      <c r="F23" s="37">
        <f>SUM(F12:F14)*'Energy Usage &amp; Carbon Footprint'!C14</f>
        <v>804.08779400000003</v>
      </c>
      <c r="G23" s="37">
        <f>SUM(G12:G14)*'Energy Usage &amp; Carbon Footprint'!C15</f>
        <v>1330.7085287099999</v>
      </c>
      <c r="H23" s="37">
        <f>SUM(H12:H14)*'Energy Usage &amp; Carbon Footprint'!C16</f>
        <v>61853.025600000001</v>
      </c>
      <c r="I23" s="38">
        <f>SUM(C23:H23)</f>
        <v>287003.41342271003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sheetProtection algorithmName="SHA-512" hashValue="vo1NRS+x+eAESpYagiBAiM1VPPSg0MsPbWCfaxIrbgIStWivdLb84vPMgxd+Oi6IKwBIE10triupadJIxowoAA==" saltValue="HXjbZ7riRaMoQWlaWL+ZR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DDE3-66A8-40E8-A2F3-CD593025A634}">
  <sheetPr codeName="Sheet7"/>
  <dimension ref="A1:AC69"/>
  <sheetViews>
    <sheetView workbookViewId="0"/>
  </sheetViews>
  <sheetFormatPr defaultRowHeight="15" x14ac:dyDescent="0.25"/>
  <cols>
    <col min="1" max="1" width="3" customWidth="1"/>
    <col min="2" max="2" width="10.85546875" customWidth="1"/>
    <col min="3" max="3" width="9.5703125" bestFit="1" customWidth="1"/>
    <col min="4" max="6" width="9.42578125" bestFit="1" customWidth="1"/>
    <col min="7" max="7" width="10.5703125" bestFit="1" customWidth="1"/>
    <col min="8" max="8" width="10.85546875" bestFit="1" customWidth="1"/>
    <col min="9" max="9" width="9.5703125" bestFit="1" customWidth="1"/>
    <col min="13" max="13" width="17.7109375" customWidth="1"/>
  </cols>
  <sheetData>
    <row r="1" spans="1:29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5" t="s">
        <v>24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1"/>
      <c r="J2" s="90" t="s">
        <v>25</v>
      </c>
      <c r="K2" s="91" t="s">
        <v>26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"/>
      <c r="B3" s="6" t="s">
        <v>27</v>
      </c>
      <c r="C3" s="27">
        <v>4481.7</v>
      </c>
      <c r="D3" s="27">
        <v>92.277000000000015</v>
      </c>
      <c r="E3" s="27">
        <v>1292.0999999999999</v>
      </c>
      <c r="F3" s="27">
        <v>8.7309999999999999</v>
      </c>
      <c r="G3" s="27">
        <v>31166.67</v>
      </c>
      <c r="H3" s="28">
        <v>35300</v>
      </c>
      <c r="I3" s="29"/>
      <c r="J3" s="86">
        <v>1290</v>
      </c>
      <c r="K3" s="87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/>
      <c r="B4" s="7" t="s">
        <v>28</v>
      </c>
      <c r="C4" s="27">
        <v>2553.5</v>
      </c>
      <c r="D4" s="27">
        <v>52.465000000000003</v>
      </c>
      <c r="E4" s="27">
        <v>1383.4</v>
      </c>
      <c r="F4" s="27">
        <v>13.831</v>
      </c>
      <c r="G4" s="27">
        <v>31166.67</v>
      </c>
      <c r="H4" s="28">
        <v>29206</v>
      </c>
      <c r="I4" s="29"/>
      <c r="J4" s="86">
        <v>1063</v>
      </c>
      <c r="K4" s="87">
        <v>0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7" t="s">
        <v>29</v>
      </c>
      <c r="C5" s="27">
        <v>3076.9999999999995</v>
      </c>
      <c r="D5" s="27">
        <v>44.140999999999998</v>
      </c>
      <c r="E5" s="27">
        <v>825.2</v>
      </c>
      <c r="F5" s="27">
        <v>10.105</v>
      </c>
      <c r="G5" s="27">
        <v>158700</v>
      </c>
      <c r="H5" s="28">
        <v>28918</v>
      </c>
      <c r="I5" s="29"/>
      <c r="J5" s="86">
        <v>986</v>
      </c>
      <c r="K5" s="87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7" t="s">
        <v>30</v>
      </c>
      <c r="C6" s="27">
        <v>1760.5000000000002</v>
      </c>
      <c r="D6" s="27">
        <v>101.428</v>
      </c>
      <c r="E6" s="27">
        <v>500.29999999999995</v>
      </c>
      <c r="F6" s="27">
        <v>45.271000000000001</v>
      </c>
      <c r="G6" s="27">
        <v>158700</v>
      </c>
      <c r="H6" s="28">
        <v>28360</v>
      </c>
      <c r="I6" s="29"/>
      <c r="J6" s="86">
        <v>545</v>
      </c>
      <c r="K6" s="87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7" t="s">
        <v>32</v>
      </c>
      <c r="C7" s="27">
        <v>2200.6</v>
      </c>
      <c r="D7" s="27">
        <v>152.82900000000004</v>
      </c>
      <c r="E7" s="27">
        <v>230.4</v>
      </c>
      <c r="F7" s="27">
        <v>41.234000000000002</v>
      </c>
      <c r="G7" s="27">
        <v>158700</v>
      </c>
      <c r="H7" s="28">
        <v>28500</v>
      </c>
      <c r="I7" s="29"/>
      <c r="J7" s="86">
        <v>335</v>
      </c>
      <c r="K7" s="87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7" t="s">
        <v>33</v>
      </c>
      <c r="C8" s="27">
        <v>0</v>
      </c>
      <c r="D8" s="27">
        <v>95.613</v>
      </c>
      <c r="E8" s="27">
        <v>0</v>
      </c>
      <c r="F8" s="27">
        <v>42.631999999999998</v>
      </c>
      <c r="G8" s="27">
        <v>490466.67</v>
      </c>
      <c r="H8" s="28">
        <v>28763</v>
      </c>
      <c r="I8" s="29"/>
      <c r="J8" s="86">
        <v>51</v>
      </c>
      <c r="K8" s="87">
        <v>72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7" t="s">
        <v>34</v>
      </c>
      <c r="C9" s="27">
        <v>0</v>
      </c>
      <c r="D9" s="27">
        <v>97.294000000000011</v>
      </c>
      <c r="E9" s="27">
        <v>0</v>
      </c>
      <c r="F9" s="27">
        <v>72.683000000000007</v>
      </c>
      <c r="G9" s="27">
        <v>490466.67</v>
      </c>
      <c r="H9" s="28">
        <v>47907</v>
      </c>
      <c r="I9" s="29"/>
      <c r="J9" s="86">
        <v>1</v>
      </c>
      <c r="K9" s="87">
        <v>275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7" t="s">
        <v>35</v>
      </c>
      <c r="C10" s="27">
        <v>0</v>
      </c>
      <c r="D10" s="27">
        <v>57.173999999999999</v>
      </c>
      <c r="E10" s="27">
        <v>0</v>
      </c>
      <c r="F10" s="27">
        <v>27.32</v>
      </c>
      <c r="G10" s="27">
        <v>490466.67</v>
      </c>
      <c r="H10" s="28">
        <v>38636</v>
      </c>
      <c r="I10" s="29"/>
      <c r="J10" s="86">
        <v>13</v>
      </c>
      <c r="K10" s="87">
        <v>155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7" t="s">
        <v>36</v>
      </c>
      <c r="C11" s="27">
        <v>0</v>
      </c>
      <c r="D11" s="27">
        <v>105.31299999999999</v>
      </c>
      <c r="E11" s="27">
        <v>0</v>
      </c>
      <c r="F11" s="27">
        <v>74.38000000000001</v>
      </c>
      <c r="G11" s="27">
        <v>126633.33</v>
      </c>
      <c r="H11" s="28">
        <v>36846</v>
      </c>
      <c r="I11" s="29"/>
      <c r="J11" s="86">
        <v>126</v>
      </c>
      <c r="K11" s="87">
        <v>34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7" t="s">
        <v>37</v>
      </c>
      <c r="C12" s="27">
        <v>1763</v>
      </c>
      <c r="D12" s="27">
        <v>89.766999999999996</v>
      </c>
      <c r="E12" s="27">
        <v>602.80000000000007</v>
      </c>
      <c r="F12" s="27">
        <v>55.695</v>
      </c>
      <c r="G12" s="27">
        <v>126633.33</v>
      </c>
      <c r="H12" s="28">
        <v>24338</v>
      </c>
      <c r="I12" s="29"/>
      <c r="J12" s="86">
        <v>394</v>
      </c>
      <c r="K12" s="87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7" t="s">
        <v>38</v>
      </c>
      <c r="C13" s="27">
        <v>2166.9</v>
      </c>
      <c r="D13" s="27">
        <v>63.748000000000005</v>
      </c>
      <c r="E13" s="27">
        <v>450.2</v>
      </c>
      <c r="F13" s="27">
        <v>30.34</v>
      </c>
      <c r="G13" s="27">
        <v>126633.33</v>
      </c>
      <c r="H13" s="28">
        <v>26559</v>
      </c>
      <c r="I13" s="29"/>
      <c r="J13" s="86">
        <v>870</v>
      </c>
      <c r="K13" s="87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thickBot="1" x14ac:dyDescent="0.3">
      <c r="A14" s="1"/>
      <c r="B14" s="8" t="s">
        <v>39</v>
      </c>
      <c r="C14" s="27">
        <v>5105.0999999999995</v>
      </c>
      <c r="D14" s="27">
        <v>109.179</v>
      </c>
      <c r="E14" s="27">
        <f>1544.8+274.5</f>
        <v>1819.3</v>
      </c>
      <c r="F14" s="27">
        <v>50.346000000000004</v>
      </c>
      <c r="G14" s="27">
        <v>31166.67</v>
      </c>
      <c r="H14" s="28">
        <v>40677</v>
      </c>
      <c r="I14" s="29"/>
      <c r="J14" s="88">
        <v>1097</v>
      </c>
      <c r="K14" s="89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2" t="s">
        <v>40</v>
      </c>
      <c r="C15" s="30">
        <f t="shared" ref="C15:H15" si="0">SUM(C3:C14)</f>
        <v>23108.3</v>
      </c>
      <c r="D15" s="30">
        <f t="shared" si="0"/>
        <v>1061.2280000000003</v>
      </c>
      <c r="E15" s="30">
        <f t="shared" si="0"/>
        <v>7103.7</v>
      </c>
      <c r="F15" s="30">
        <f t="shared" si="0"/>
        <v>472.56799999999998</v>
      </c>
      <c r="G15" s="30">
        <f t="shared" si="0"/>
        <v>2420900.0099999998</v>
      </c>
      <c r="H15" s="31">
        <f t="shared" si="0"/>
        <v>394010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thickBot="1" x14ac:dyDescent="0.3">
      <c r="A16" s="1"/>
      <c r="B16" s="12" t="s">
        <v>41</v>
      </c>
      <c r="C16" s="30">
        <f>C15*'Energy Usage &amp; Carbon Footprint'!C11</f>
        <v>489919.06829999998</v>
      </c>
      <c r="D16" s="30">
        <f>D15*'Energy Usage &amp; Carbon Footprint'!C12</f>
        <v>19844.963600000006</v>
      </c>
      <c r="E16" s="30">
        <f>E15*'Energy Usage &amp; Carbon Footprint'!C13</f>
        <v>89577.656999999992</v>
      </c>
      <c r="F16" s="30">
        <f>F15*'Energy Usage &amp; Carbon Footprint'!C14</f>
        <v>10877.570223999999</v>
      </c>
      <c r="G16" s="30">
        <f>G15*'Energy Usage &amp; Carbon Footprint'!C15</f>
        <v>6950.4039287099986</v>
      </c>
      <c r="H16" s="31">
        <f>H15*'Energy Usage &amp; Carbon Footprint'!C16</f>
        <v>219936.38200000001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thickBot="1" x14ac:dyDescent="0.3">
      <c r="A17" s="1"/>
      <c r="B17" s="13" t="s">
        <v>42</v>
      </c>
      <c r="C17" s="32">
        <f>SUM(C16:H16)</f>
        <v>837106.04505270999</v>
      </c>
      <c r="D17" s="29"/>
      <c r="E17" s="29"/>
      <c r="F17" s="29"/>
      <c r="G17" s="29"/>
      <c r="H17" s="29"/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thickBot="1" x14ac:dyDescent="0.3">
      <c r="A18" s="1"/>
      <c r="B18" s="14"/>
      <c r="C18" s="33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9" t="s">
        <v>43</v>
      </c>
      <c r="C19" s="34" t="s">
        <v>4</v>
      </c>
      <c r="D19" s="34" t="s">
        <v>5</v>
      </c>
      <c r="E19" s="34" t="s">
        <v>6</v>
      </c>
      <c r="F19" s="34" t="s">
        <v>7</v>
      </c>
      <c r="G19" s="34" t="s">
        <v>8</v>
      </c>
      <c r="H19" s="34" t="s">
        <v>9</v>
      </c>
      <c r="I19" s="35" t="s">
        <v>40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0" t="s">
        <v>20</v>
      </c>
      <c r="C20" s="78">
        <f>SUM(C3:C5)*'Energy Usage &amp; Carbon Footprint'!C11</f>
        <v>214388.75219999999</v>
      </c>
      <c r="D20" s="78">
        <f>SUM(D3:D5)*'Energy Usage &amp; Carbon Footprint'!C12</f>
        <v>3532.1120999999998</v>
      </c>
      <c r="E20" s="78">
        <f>SUM(E3:E5)*'Energy Usage &amp; Carbon Footprint'!C13</f>
        <v>44143.826999999997</v>
      </c>
      <c r="F20" s="78">
        <f>SUM(F3:F5)*'Energy Usage &amp; Carbon Footprint'!C14</f>
        <v>751.92900600000007</v>
      </c>
      <c r="G20" s="78">
        <f>SUM(G3:G5)*'Energy Usage &amp; Carbon Footprint'!C15</f>
        <v>634.58671914000001</v>
      </c>
      <c r="H20" s="78">
        <f>SUM(H3:H5)*'Energy Usage &amp; Carbon Footprint'!C16</f>
        <v>52149.2768</v>
      </c>
      <c r="I20" s="36">
        <f>SUM(C20:H20)</f>
        <v>315600.48382513999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0" t="s">
        <v>21</v>
      </c>
      <c r="C21" s="78">
        <f>SUM(C6:C8)*'Energy Usage &amp; Carbon Footprint'!C11</f>
        <v>83979.281100000007</v>
      </c>
      <c r="D21" s="78">
        <f>SUM(D6:D8)*'Energy Usage &amp; Carbon Footprint'!C12</f>
        <v>6542.5689999999995</v>
      </c>
      <c r="E21" s="78">
        <f>SUM(E6:E8)*'Energy Usage &amp; Carbon Footprint'!C13</f>
        <v>9214.1269999999986</v>
      </c>
      <c r="F21" s="78">
        <f>SUM(F6:F8)*'Energy Usage &amp; Carbon Footprint'!C14</f>
        <v>2972.4754660000003</v>
      </c>
      <c r="G21" s="78">
        <f>SUM(G6:G8)*'Energy Usage &amp; Carbon Footprint'!C15</f>
        <v>2319.3852095699995</v>
      </c>
      <c r="H21" s="78">
        <f>SUM(H6:H8)*'Energy Usage &amp; Carbon Footprint'!C16</f>
        <v>47794.758600000001</v>
      </c>
      <c r="I21" s="36">
        <f>SUM(C21:H21)</f>
        <v>152822.59637556999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0" t="s">
        <v>22</v>
      </c>
      <c r="C22" s="78">
        <f>SUM(C9:C11)*'Energy Usage &amp; Carbon Footprint'!C11</f>
        <v>0</v>
      </c>
      <c r="D22" s="78">
        <f>SUM(D9:D11)*'Energy Usage &amp; Carbon Footprint'!C12</f>
        <v>4857.9047</v>
      </c>
      <c r="E22" s="78">
        <f>SUM(E9:E11)*'Energy Usage &amp; Carbon Footprint'!C13</f>
        <v>0</v>
      </c>
      <c r="F22" s="78">
        <f>SUM(F9:F11)*'Energy Usage &amp; Carbon Footprint'!C14</f>
        <v>4013.9478940000008</v>
      </c>
      <c r="G22" s="78">
        <f>SUM(G9:G11)*'Energy Usage &amp; Carbon Footprint'!C15</f>
        <v>3179.8239095699996</v>
      </c>
      <c r="H22" s="78">
        <f>SUM(H9:H11)*'Energy Usage &amp; Carbon Footprint'!C16</f>
        <v>68875.73980000001</v>
      </c>
      <c r="I22" s="36">
        <f>SUM(C22:H22)</f>
        <v>80927.416303570004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thickBot="1" x14ac:dyDescent="0.3">
      <c r="A23" s="1"/>
      <c r="B23" s="11" t="s">
        <v>23</v>
      </c>
      <c r="C23" s="37">
        <f>SUM(C12:C14)*'Energy Usage &amp; Carbon Footprint'!C11</f>
        <v>191551.035</v>
      </c>
      <c r="D23" s="37">
        <f>SUM(D12:D14)*'Energy Usage &amp; Carbon Footprint'!C12</f>
        <v>4912.3777999999993</v>
      </c>
      <c r="E23" s="37">
        <f>SUM(E12:E14)*'Energy Usage &amp; Carbon Footprint'!C13</f>
        <v>36219.703000000001</v>
      </c>
      <c r="F23" s="37">
        <f>SUM(F12:F14)*'Energy Usage &amp; Carbon Footprint'!C14</f>
        <v>3139.217858</v>
      </c>
      <c r="G23" s="37">
        <f>SUM(G12:G14)*'Energy Usage &amp; Carbon Footprint'!C15</f>
        <v>816.60809043000006</v>
      </c>
      <c r="H23" s="37">
        <f>SUM(H12:H14)*'Energy Usage &amp; Carbon Footprint'!C16</f>
        <v>51116.606800000001</v>
      </c>
      <c r="I23" s="38">
        <f>SUM(C23:H23)</f>
        <v>287755.54854842997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</sheetData>
  <sheetProtection algorithmName="SHA-512" hashValue="Z2gkkAHZKs3t1P+fWgjEmWSc/h66H+7CXg75i9a01jWY2sKAlksu1Ew0wQgbOw6xg1oDOrn1/fUccSka7aJAjA==" saltValue="FVwb8QHEYRX8Xb8yjV5Bjw==" spinCount="100000" sheet="1" objects="1" scenarios="1"/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C2D7DA28E4041B6A7A0BDF497E88B" ma:contentTypeVersion="8" ma:contentTypeDescription="Create a new document." ma:contentTypeScope="" ma:versionID="911bfc0ab6630daf09ad9025a8eb7464">
  <xsd:schema xmlns:xsd="http://www.w3.org/2001/XMLSchema" xmlns:xs="http://www.w3.org/2001/XMLSchema" xmlns:p="http://schemas.microsoft.com/office/2006/metadata/properties" xmlns:ns3="d7186fe4-49aa-4e1d-ab17-9e2ac446a68f" xmlns:ns4="4c05dffc-2138-45e1-a49a-5c7c267e2aeb" targetNamespace="http://schemas.microsoft.com/office/2006/metadata/properties" ma:root="true" ma:fieldsID="4b865a05167f0e060a07d2194e0a14e9" ns3:_="" ns4:_="">
    <xsd:import namespace="d7186fe4-49aa-4e1d-ab17-9e2ac446a68f"/>
    <xsd:import namespace="4c05dffc-2138-45e1-a49a-5c7c267e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86fe4-49aa-4e1d-ab17-9e2ac446a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5dffc-2138-45e1-a49a-5c7c267e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EDA08-45F4-4964-A60D-7197D42CE3F6}">
  <ds:schemaRefs>
    <ds:schemaRef ds:uri="http://www.w3.org/XML/1998/namespace"/>
    <ds:schemaRef ds:uri="http://schemas.microsoft.com/office/2006/documentManagement/types"/>
    <ds:schemaRef ds:uri="4c05dffc-2138-45e1-a49a-5c7c267e2aeb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7186fe4-49aa-4e1d-ab17-9e2ac446a68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46F2023-D3D1-428D-91A6-2D3DADE6C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DF126F-9B5A-46BD-96FB-0938543E8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186fe4-49aa-4e1d-ab17-9e2ac446a68f"/>
    <ds:schemaRef ds:uri="4c05dffc-2138-45e1-a49a-5c7c267e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Energy Usage &amp; Carbon Footprint</vt:lpstr>
      <vt:lpstr>Annual Carbon Footprint</vt:lpstr>
      <vt:lpstr>Carbon Footprint per Source</vt:lpstr>
      <vt:lpstr>Carbon Footprint% per Source</vt:lpstr>
      <vt:lpstr>Carbon Footprint% per Source II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FAQ's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Lopes</dc:creator>
  <cp:keywords/>
  <dc:description/>
  <cp:lastModifiedBy>Emerson Lopes</cp:lastModifiedBy>
  <cp:revision/>
  <dcterms:created xsi:type="dcterms:W3CDTF">2020-03-20T16:15:03Z</dcterms:created>
  <dcterms:modified xsi:type="dcterms:W3CDTF">2020-05-06T01:34:24Z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0x010100877C2D7DA28E4041B6A7A0BDF497E88B</vt:lpwstr>
  </property>
</Properties>
</file>