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Nantucket Report\"/>
    </mc:Choice>
  </mc:AlternateContent>
  <bookViews>
    <workbookView xWindow="0" yWindow="0" windowWidth="17256" windowHeight="5952" activeTab="1"/>
  </bookViews>
  <sheets>
    <sheet name="Somerset Evaluation" sheetId="1" r:id="rId1"/>
    <sheet name="Millbrook Evaluation" sheetId="2" r:id="rId2"/>
    <sheet name="Warrens Landing Evaluation" sheetId="3" r:id="rId3"/>
  </sheets>
  <calcPr calcId="162913"/>
</workbook>
</file>

<file path=xl/calcChain.xml><?xml version="1.0" encoding="utf-8"?>
<calcChain xmlns="http://schemas.openxmlformats.org/spreadsheetml/2006/main">
  <c r="K61" i="3" l="1"/>
  <c r="C61" i="3"/>
  <c r="O60" i="3"/>
  <c r="K60" i="3"/>
  <c r="G60" i="3"/>
  <c r="C60" i="3"/>
  <c r="O58" i="3"/>
  <c r="K58" i="3"/>
  <c r="O56" i="3"/>
  <c r="K56" i="3"/>
  <c r="G56" i="3"/>
  <c r="G58" i="3" s="1"/>
  <c r="AD54" i="3"/>
  <c r="X54" i="3"/>
  <c r="R54" i="3"/>
  <c r="O54" i="3"/>
  <c r="C56" i="3" s="1"/>
  <c r="C58" i="3" s="1"/>
  <c r="N53" i="3"/>
  <c r="M53" i="3"/>
  <c r="AC52" i="3"/>
  <c r="AB52" i="3"/>
  <c r="N52" i="3"/>
  <c r="M52" i="3"/>
  <c r="AC51" i="3"/>
  <c r="AB51" i="3"/>
  <c r="AC50" i="3"/>
  <c r="AB50" i="3"/>
  <c r="N50" i="3"/>
  <c r="M50" i="3"/>
  <c r="AC49" i="3"/>
  <c r="AB49" i="3"/>
  <c r="W49" i="3"/>
  <c r="V49" i="3"/>
  <c r="AC48" i="3"/>
  <c r="AB48" i="3"/>
  <c r="W48" i="3"/>
  <c r="V48" i="3"/>
  <c r="AC47" i="3"/>
  <c r="AB47" i="3"/>
  <c r="N47" i="3"/>
  <c r="M47" i="3"/>
  <c r="AC46" i="3"/>
  <c r="AB46" i="3"/>
  <c r="N46" i="3"/>
  <c r="M46" i="3"/>
  <c r="AC45" i="3"/>
  <c r="AB45" i="3"/>
  <c r="AC44" i="3"/>
  <c r="AB44" i="3"/>
  <c r="AC43" i="3"/>
  <c r="AB43" i="3"/>
  <c r="N43" i="3"/>
  <c r="M43" i="3"/>
  <c r="AC42" i="3"/>
  <c r="AB42" i="3"/>
  <c r="W42" i="3"/>
  <c r="V42" i="3"/>
  <c r="N42" i="3"/>
  <c r="M42" i="3"/>
  <c r="AC41" i="3"/>
  <c r="AB41" i="3"/>
  <c r="W41" i="3"/>
  <c r="V41" i="3"/>
  <c r="W40" i="3"/>
  <c r="V40" i="3"/>
  <c r="AC37" i="3"/>
  <c r="AB37" i="3"/>
  <c r="W36" i="3"/>
  <c r="V36" i="3"/>
  <c r="AC35" i="3"/>
  <c r="AB35" i="3"/>
  <c r="W35" i="3"/>
  <c r="V35" i="3"/>
  <c r="AC34" i="3"/>
  <c r="AB34" i="3"/>
  <c r="W33" i="3"/>
  <c r="V33" i="3"/>
  <c r="N33" i="3"/>
  <c r="M33" i="3"/>
  <c r="N32" i="3"/>
  <c r="M32" i="3"/>
  <c r="N31" i="3"/>
  <c r="M31" i="3"/>
  <c r="N30" i="3"/>
  <c r="M30" i="3"/>
  <c r="N29" i="3"/>
  <c r="M29" i="3"/>
  <c r="N27" i="3"/>
  <c r="M27" i="3"/>
  <c r="N26" i="3"/>
  <c r="M26" i="3"/>
  <c r="N19" i="3"/>
  <c r="M19" i="3"/>
  <c r="W15" i="3"/>
  <c r="V15" i="3"/>
  <c r="N7" i="3"/>
  <c r="M7" i="3"/>
  <c r="W5" i="3"/>
  <c r="V5" i="3"/>
  <c r="K74" i="2"/>
  <c r="C74" i="2"/>
  <c r="O73" i="2"/>
  <c r="K73" i="2"/>
  <c r="G73" i="2"/>
  <c r="C73" i="2"/>
  <c r="O69" i="2"/>
  <c r="O71" i="2" s="1"/>
  <c r="K69" i="2"/>
  <c r="K71" i="2" s="1"/>
  <c r="G69" i="2"/>
  <c r="G71" i="2" s="1"/>
  <c r="AD67" i="2"/>
  <c r="X67" i="2"/>
  <c r="R67" i="2"/>
  <c r="O67" i="2"/>
  <c r="C69" i="2" s="1"/>
  <c r="C71" i="2" s="1"/>
  <c r="N66" i="2"/>
  <c r="M66" i="2"/>
  <c r="W65" i="2"/>
  <c r="V65" i="2"/>
  <c r="W64" i="2"/>
  <c r="V64" i="2"/>
  <c r="AC63" i="2"/>
  <c r="AB63" i="2"/>
  <c r="W62" i="2"/>
  <c r="V62" i="2"/>
  <c r="W61" i="2"/>
  <c r="V61" i="2"/>
  <c r="W60" i="2"/>
  <c r="V60" i="2"/>
  <c r="W59" i="2"/>
  <c r="V59" i="2"/>
  <c r="W58" i="2"/>
  <c r="V58" i="2"/>
  <c r="W57" i="2"/>
  <c r="V57" i="2"/>
  <c r="AC55" i="2"/>
  <c r="AB55" i="2"/>
  <c r="W55" i="2"/>
  <c r="V55" i="2"/>
  <c r="W54" i="2"/>
  <c r="V54" i="2"/>
  <c r="W53" i="2"/>
  <c r="V53" i="2"/>
  <c r="N53" i="2"/>
  <c r="M53" i="2"/>
  <c r="AC52" i="2"/>
  <c r="AB52" i="2"/>
  <c r="W52" i="2"/>
  <c r="V52" i="2"/>
  <c r="N52" i="2"/>
  <c r="M52" i="2"/>
  <c r="AC51" i="2"/>
  <c r="AB51" i="2"/>
  <c r="AC50" i="2"/>
  <c r="AB50" i="2"/>
  <c r="W50" i="2"/>
  <c r="V50" i="2"/>
  <c r="W49" i="2"/>
  <c r="V49" i="2"/>
  <c r="AC48" i="2"/>
  <c r="AB48" i="2"/>
  <c r="W48" i="2"/>
  <c r="V48" i="2"/>
  <c r="AC47" i="2"/>
  <c r="AB47" i="2"/>
  <c r="W47" i="2"/>
  <c r="V47" i="2"/>
  <c r="W46" i="2"/>
  <c r="V46" i="2"/>
  <c r="W45" i="2"/>
  <c r="V45" i="2"/>
  <c r="AC44" i="2"/>
  <c r="AB44" i="2"/>
  <c r="W44" i="2"/>
  <c r="V44" i="2"/>
  <c r="W43" i="2"/>
  <c r="V43" i="2"/>
  <c r="N37" i="2"/>
  <c r="M37" i="2"/>
  <c r="W36" i="2"/>
  <c r="V36" i="2"/>
  <c r="W34" i="2"/>
  <c r="V34" i="2"/>
  <c r="W33" i="2"/>
  <c r="V33" i="2"/>
  <c r="N31" i="2"/>
  <c r="M31" i="2"/>
  <c r="N30" i="2"/>
  <c r="M30" i="2"/>
  <c r="N29" i="2"/>
  <c r="M29" i="2"/>
  <c r="N28" i="2"/>
  <c r="M28" i="2"/>
  <c r="AC27" i="2"/>
  <c r="AB27" i="2"/>
  <c r="W26" i="2"/>
  <c r="V26" i="2"/>
  <c r="AC23" i="2"/>
  <c r="AB23" i="2"/>
  <c r="AC22" i="2"/>
  <c r="AB22" i="2"/>
  <c r="W21" i="2"/>
  <c r="V21" i="2"/>
  <c r="N20" i="2"/>
  <c r="M20" i="2"/>
  <c r="N19" i="2"/>
  <c r="M19" i="2"/>
  <c r="N18" i="2"/>
  <c r="M18" i="2"/>
  <c r="N17" i="2"/>
  <c r="M17" i="2"/>
  <c r="N16" i="2"/>
  <c r="M16" i="2"/>
  <c r="N13" i="2"/>
  <c r="M13" i="2"/>
  <c r="W10" i="2"/>
  <c r="V10" i="2"/>
  <c r="N8" i="2"/>
  <c r="M8" i="2"/>
  <c r="K28" i="1"/>
  <c r="C28" i="1"/>
  <c r="O27" i="1"/>
  <c r="K27" i="1"/>
  <c r="G27" i="1"/>
  <c r="C27" i="1"/>
  <c r="G25" i="1"/>
  <c r="O23" i="1"/>
  <c r="O25" i="1" s="1"/>
  <c r="K23" i="1"/>
  <c r="K25" i="1" s="1"/>
  <c r="G23" i="1"/>
  <c r="AD20" i="1"/>
  <c r="X20" i="1"/>
  <c r="R20" i="1"/>
  <c r="O20" i="1"/>
  <c r="W18" i="1"/>
  <c r="V18" i="1"/>
  <c r="N18" i="1"/>
  <c r="M18" i="1"/>
  <c r="W17" i="1"/>
  <c r="V17" i="1"/>
  <c r="W16" i="1"/>
  <c r="V16" i="1"/>
  <c r="W15" i="1"/>
  <c r="V15" i="1"/>
  <c r="W14" i="1"/>
  <c r="V14" i="1"/>
  <c r="W13" i="1"/>
  <c r="V13" i="1"/>
  <c r="C23" i="1" l="1"/>
  <c r="C25" i="1" s="1"/>
</calcChain>
</file>

<file path=xl/sharedStrings.xml><?xml version="1.0" encoding="utf-8"?>
<sst xmlns="http://schemas.openxmlformats.org/spreadsheetml/2006/main" count="357" uniqueCount="80">
  <si>
    <t>Somerset Road Evaluation 12/1/15</t>
  </si>
  <si>
    <t>Section #</t>
  </si>
  <si>
    <t>Start</t>
  </si>
  <si>
    <t>End</t>
  </si>
  <si>
    <t>Mid</t>
  </si>
  <si>
    <t>Aggregate</t>
  </si>
  <si>
    <t>Potholes</t>
  </si>
  <si>
    <t>Corrugations</t>
  </si>
  <si>
    <t>Ruts</t>
  </si>
  <si>
    <t>Surface</t>
  </si>
  <si>
    <t>Notes</t>
  </si>
  <si>
    <t>-</t>
  </si>
  <si>
    <t>Location</t>
  </si>
  <si>
    <t>Width</t>
  </si>
  <si>
    <t>Height</t>
  </si>
  <si>
    <t>Extent
(&lt;1")</t>
  </si>
  <si>
    <t>Extent
(1"-3")</t>
  </si>
  <si>
    <t>Extent
(&gt;3")</t>
  </si>
  <si>
    <t>Average
Type</t>
  </si>
  <si>
    <t>Road
Coverage</t>
  </si>
  <si>
    <t>Condition
Value</t>
  </si>
  <si>
    <t>Number</t>
  </si>
  <si>
    <t>Average
Depth</t>
  </si>
  <si>
    <t>Paved</t>
  </si>
  <si>
    <t>Transition</t>
  </si>
  <si>
    <t>Transitions from paved to unpaved. Overhanging trees</t>
  </si>
  <si>
    <t>Unpaved</t>
  </si>
  <si>
    <t>Close Overgrowth</t>
  </si>
  <si>
    <t>Lots of overhanging trees both sides.</t>
  </si>
  <si>
    <t>Overgrowth west of road. 2.5ft bank east of road</t>
  </si>
  <si>
    <t>Many potholes. Rough. Grader came by while measuring.</t>
  </si>
  <si>
    <t>Total Priority Value</t>
  </si>
  <si>
    <t>Grand Total Condition Value</t>
  </si>
  <si>
    <t>Paved Condition Value:</t>
  </si>
  <si>
    <t>Unpaved Condition Value:</t>
  </si>
  <si>
    <t>Transition Condition Value:</t>
  </si>
  <si>
    <t>Number of Segments</t>
  </si>
  <si>
    <t>Condition Value per Segment</t>
  </si>
  <si>
    <t>Paved Value per Segment</t>
  </si>
  <si>
    <t>Unpaved Value per Segment</t>
  </si>
  <si>
    <t>Transition Value per Segment:</t>
  </si>
  <si>
    <t>Average Width</t>
  </si>
  <si>
    <t>Average Paved Width</t>
  </si>
  <si>
    <t>Average Unpaved Width</t>
  </si>
  <si>
    <t>Average Transition Width</t>
  </si>
  <si>
    <t>Average Height 
Issue</t>
  </si>
  <si>
    <t>Average Height Issue (Paved Sections)</t>
  </si>
  <si>
    <t>Average Height 
Issue (Unpaved Sections)</t>
  </si>
  <si>
    <t>Average Height Issue (Transition Sections)</t>
  </si>
  <si>
    <t>Number of Height Issues</t>
  </si>
  <si>
    <t>Number of Height Issues (Paved Sections)</t>
  </si>
  <si>
    <t>Number of Height Issues (Unpaved Sections)</t>
  </si>
  <si>
    <t>Number of Height Issues (Transition Sections)</t>
  </si>
  <si>
    <t>Millbrook Road Evaluation 12/4/15</t>
  </si>
  <si>
    <t>Condition Value</t>
  </si>
  <si>
    <t>Patch 11.5%</t>
  </si>
  <si>
    <t>2 bumps, corner valid</t>
  </si>
  <si>
    <t>transition to unpaved at 82 ft</t>
  </si>
  <si>
    <t>Width reduced by 2ft because of owergrowth for 1st 25ft</t>
  </si>
  <si>
    <t>transition to paved at 82 ft</t>
  </si>
  <si>
    <t>40ft paved</t>
  </si>
  <si>
    <t>Total Condition Value per Issue</t>
  </si>
  <si>
    <t>3 feet wide by 50 feet long patches extending across road (x2)</t>
  </si>
  <si>
    <t>Patch 19ft x 9.5ft</t>
  </si>
  <si>
    <t>Small patch 5ft x 1.5ft</t>
  </si>
  <si>
    <t>aggregate mix of sand and rock.</t>
  </si>
  <si>
    <t>Pavement ends 26 ft</t>
  </si>
  <si>
    <t>transition to Eel Point Road - 18 ft wide</t>
  </si>
  <si>
    <t>vegetation center 3ft wide</t>
  </si>
  <si>
    <t>vegetation center 3ft wide, tight vegetation on both sides</t>
  </si>
  <si>
    <t>Vegetation center 2.5 ft wide, entering road right</t>
  </si>
  <si>
    <t>Vegetation center 3 ft wide</t>
  </si>
  <si>
    <t>Vegetation 3ft wide</t>
  </si>
  <si>
    <t>Vegetation 1 ft wide</t>
  </si>
  <si>
    <t>Vegetation 2 ft wide</t>
  </si>
  <si>
    <t>Fewer amounts of vegetation</t>
  </si>
  <si>
    <t>Vegetation 2.5 ft wide</t>
  </si>
  <si>
    <t>Vegetation 3 ft wide</t>
  </si>
  <si>
    <t>Widens out at the water</t>
  </si>
  <si>
    <t>Warrens Landing Road Evaluation 12/4/15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</si>
</sst>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/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7" xfId="0" applyFont="1" applyBorder="1"/>
    <xf numFmtId="0" fontId="1" fillId="0" borderId="6" xfId="0" applyFont="1" applyBorder="1"/>
    <xf numFmtId="0" fontId="1" fillId="0" borderId="6" xfId="0" applyFont="1" applyBorder="1" applyAlignment="1"/>
    <xf numFmtId="0" fontId="1" fillId="0" borderId="0" xfId="0" applyFont="1" applyAlignment="1"/>
    <xf numFmtId="0" fontId="1" fillId="0" borderId="6" xfId="0" applyFont="1" applyBorder="1" applyAlignment="1"/>
    <xf numFmtId="1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7" xfId="0" applyFont="1" applyBorder="1" applyAlignment="1"/>
    <xf numFmtId="0" fontId="1" fillId="0" borderId="0" xfId="0" applyFont="1" applyAlignment="1"/>
    <xf numFmtId="2" fontId="1" fillId="0" borderId="6" xfId="0" applyNumberFormat="1" applyFont="1" applyBorder="1"/>
    <xf numFmtId="0" fontId="0" fillId="0" borderId="6" xfId="0" applyFont="1" applyBorder="1" applyAlignment="1"/>
    <xf numFmtId="0" fontId="1" fillId="0" borderId="6" xfId="0" applyFont="1" applyBorder="1"/>
    <xf numFmtId="0" fontId="0" fillId="0" borderId="6" xfId="0" applyFont="1" applyBorder="1" applyAlignment="1">
      <alignment horizontal="right"/>
    </xf>
    <xf numFmtId="0" fontId="1" fillId="0" borderId="8" xfId="0" applyFont="1" applyBorder="1" applyAlignment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/>
    <xf numFmtId="0" fontId="0" fillId="0" borderId="10" xfId="0" applyFont="1" applyBorder="1" applyAlignment="1">
      <alignment horizontal="right"/>
    </xf>
    <xf numFmtId="1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0" borderId="2" xfId="0" applyFont="1" applyBorder="1"/>
    <xf numFmtId="0" fontId="1" fillId="3" borderId="11" xfId="0" applyFont="1" applyFill="1" applyBorder="1"/>
    <xf numFmtId="0" fontId="2" fillId="0" borderId="2" xfId="0" applyFont="1" applyBorder="1"/>
    <xf numFmtId="0" fontId="1" fillId="0" borderId="1" xfId="0" applyFont="1" applyBorder="1"/>
    <xf numFmtId="1" fontId="1" fillId="0" borderId="2" xfId="0" applyNumberFormat="1" applyFont="1" applyBorder="1" applyAlignment="1"/>
    <xf numFmtId="0" fontId="1" fillId="3" borderId="5" xfId="0" applyFont="1" applyFill="1" applyBorder="1"/>
    <xf numFmtId="1" fontId="2" fillId="0" borderId="2" xfId="0" applyNumberFormat="1" applyFont="1" applyBorder="1" applyAlignment="1"/>
    <xf numFmtId="0" fontId="1" fillId="0" borderId="1" xfId="0" applyFont="1" applyBorder="1" applyAlignment="1"/>
    <xf numFmtId="2" fontId="1" fillId="0" borderId="2" xfId="0" applyNumberFormat="1" applyFont="1" applyBorder="1"/>
    <xf numFmtId="0" fontId="1" fillId="3" borderId="8" xfId="0" applyFont="1" applyFill="1" applyBorder="1"/>
    <xf numFmtId="2" fontId="2" fillId="0" borderId="2" xfId="0" applyNumberFormat="1" applyFont="1" applyBorder="1"/>
    <xf numFmtId="2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0" xfId="0" applyFont="1" applyAlignment="1"/>
    <xf numFmtId="0" fontId="1" fillId="0" borderId="10" xfId="0" applyFont="1" applyBorder="1" applyAlignment="1"/>
    <xf numFmtId="0" fontId="0" fillId="0" borderId="9" xfId="0" applyFont="1" applyBorder="1" applyAlignment="1">
      <alignment horizontal="right"/>
    </xf>
    <xf numFmtId="2" fontId="1" fillId="0" borderId="10" xfId="0" applyNumberFormat="1" applyFont="1" applyBorder="1"/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0" fontId="1" fillId="3" borderId="9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1" fillId="0" borderId="6" xfId="0" applyNumberFormat="1" applyFont="1" applyBorder="1" applyAlignment="1"/>
    <xf numFmtId="0" fontId="0" fillId="0" borderId="6" xfId="0" applyFont="1" applyBorder="1"/>
    <xf numFmtId="0" fontId="1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1" xfId="0" applyFont="1" applyBorder="1" applyAlignment="1">
      <alignment wrapText="1"/>
    </xf>
    <xf numFmtId="1" fontId="1" fillId="0" borderId="0" xfId="0" applyNumberFormat="1" applyFont="1"/>
    <xf numFmtId="2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/>
    <xf numFmtId="0" fontId="2" fillId="0" borderId="6" xfId="0" applyFont="1" applyBorder="1"/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F32"/>
  <sheetViews>
    <sheetView workbookViewId="0">
      <pane ySplit="3" topLeftCell="A4" activePane="bottomLeft" state="frozen"/>
      <selection pane="bottomLeft" activeCell="L13" sqref="L13"/>
    </sheetView>
  </sheetViews>
  <sheetFormatPr defaultColWidth="14.44140625" defaultRowHeight="15.75" customHeight="1" x14ac:dyDescent="0.25"/>
  <cols>
    <col min="1" max="1" width="10" customWidth="1"/>
    <col min="2" max="2" width="9.109375" customWidth="1"/>
    <col min="3" max="4" width="6.6640625" customWidth="1"/>
    <col min="5" max="5" width="9.109375" customWidth="1"/>
    <col min="6" max="9" width="6.6640625" customWidth="1"/>
    <col min="10" max="13" width="8.33203125" customWidth="1"/>
    <col min="14" max="14" width="8.88671875" customWidth="1"/>
    <col min="15" max="16" width="8.6640625" customWidth="1"/>
    <col min="17" max="18" width="10" customWidth="1"/>
    <col min="19" max="23" width="8.33203125" customWidth="1"/>
    <col min="24" max="24" width="8.6640625" customWidth="1"/>
    <col min="25" max="29" width="8.33203125" customWidth="1"/>
    <col min="30" max="30" width="8.6640625" customWidth="1"/>
    <col min="31" max="31" width="9.109375" customWidth="1"/>
    <col min="32" max="32" width="44" customWidth="1"/>
  </cols>
  <sheetData>
    <row r="1" spans="1:32" ht="15.75" customHeight="1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1"/>
      <c r="AC1" s="1"/>
      <c r="AD1" s="1"/>
      <c r="AE1" s="1"/>
      <c r="AF1" s="2"/>
    </row>
    <row r="2" spans="1:32" ht="15.75" customHeight="1" x14ac:dyDescent="0.25">
      <c r="A2" s="3" t="s">
        <v>1</v>
      </c>
      <c r="B2" s="91" t="s">
        <v>2</v>
      </c>
      <c r="C2" s="92"/>
      <c r="D2" s="93"/>
      <c r="E2" s="91" t="s">
        <v>3</v>
      </c>
      <c r="F2" s="92"/>
      <c r="G2" s="93"/>
      <c r="H2" s="91" t="s">
        <v>4</v>
      </c>
      <c r="I2" s="93"/>
      <c r="J2" s="91" t="s">
        <v>5</v>
      </c>
      <c r="K2" s="92"/>
      <c r="L2" s="92"/>
      <c r="M2" s="92"/>
      <c r="N2" s="92"/>
      <c r="O2" s="93"/>
      <c r="P2" s="91" t="s">
        <v>6</v>
      </c>
      <c r="Q2" s="92"/>
      <c r="R2" s="93"/>
      <c r="S2" s="91" t="s">
        <v>7</v>
      </c>
      <c r="T2" s="92"/>
      <c r="U2" s="92"/>
      <c r="V2" s="92"/>
      <c r="W2" s="92"/>
      <c r="X2" s="93"/>
      <c r="Y2" s="91" t="s">
        <v>8</v>
      </c>
      <c r="Z2" s="92"/>
      <c r="AA2" s="92"/>
      <c r="AB2" s="92"/>
      <c r="AC2" s="92"/>
      <c r="AD2" s="93"/>
      <c r="AE2" s="4" t="s">
        <v>9</v>
      </c>
      <c r="AF2" s="3" t="s">
        <v>10</v>
      </c>
    </row>
    <row r="3" spans="1:32" ht="33" customHeight="1" x14ac:dyDescent="0.25">
      <c r="A3" s="5" t="s">
        <v>11</v>
      </c>
      <c r="B3" s="6" t="s">
        <v>12</v>
      </c>
      <c r="C3" s="7" t="s">
        <v>13</v>
      </c>
      <c r="D3" s="8" t="s">
        <v>14</v>
      </c>
      <c r="E3" s="6" t="s">
        <v>12</v>
      </c>
      <c r="F3" s="7" t="s">
        <v>13</v>
      </c>
      <c r="G3" s="8" t="s">
        <v>14</v>
      </c>
      <c r="H3" s="6" t="s">
        <v>13</v>
      </c>
      <c r="I3" s="8" t="s">
        <v>14</v>
      </c>
      <c r="J3" s="89" t="s">
        <v>15</v>
      </c>
      <c r="K3" s="88" t="s">
        <v>16</v>
      </c>
      <c r="L3" s="64" t="s">
        <v>17</v>
      </c>
      <c r="M3" s="64" t="s">
        <v>18</v>
      </c>
      <c r="N3" s="64" t="s">
        <v>19</v>
      </c>
      <c r="O3" s="88" t="s">
        <v>20</v>
      </c>
      <c r="P3" s="6" t="s">
        <v>21</v>
      </c>
      <c r="Q3" s="64" t="s">
        <v>22</v>
      </c>
      <c r="R3" s="88" t="s">
        <v>20</v>
      </c>
      <c r="S3" s="89" t="s">
        <v>15</v>
      </c>
      <c r="T3" s="88" t="s">
        <v>16</v>
      </c>
      <c r="U3" s="64" t="s">
        <v>17</v>
      </c>
      <c r="V3" s="64" t="s">
        <v>18</v>
      </c>
      <c r="W3" s="88" t="s">
        <v>19</v>
      </c>
      <c r="X3" s="89" t="s">
        <v>20</v>
      </c>
      <c r="Y3" s="89" t="s">
        <v>15</v>
      </c>
      <c r="Z3" s="88" t="s">
        <v>16</v>
      </c>
      <c r="AA3" s="88" t="s">
        <v>17</v>
      </c>
      <c r="AB3" s="90" t="s">
        <v>18</v>
      </c>
      <c r="AC3" s="88" t="s">
        <v>19</v>
      </c>
      <c r="AD3" s="90" t="s">
        <v>20</v>
      </c>
      <c r="AE3" s="8"/>
      <c r="AF3" s="9"/>
    </row>
    <row r="4" spans="1:32" ht="15.75" customHeight="1" x14ac:dyDescent="0.25">
      <c r="A4" s="10">
        <v>1</v>
      </c>
      <c r="B4" s="11">
        <v>0</v>
      </c>
      <c r="C4" s="11">
        <v>24</v>
      </c>
      <c r="D4" s="12">
        <v>14</v>
      </c>
      <c r="E4" s="11">
        <v>100</v>
      </c>
      <c r="F4" s="11">
        <v>18</v>
      </c>
      <c r="G4" s="13"/>
      <c r="H4" s="14"/>
      <c r="I4" s="11"/>
      <c r="J4" s="14"/>
      <c r="K4" s="2"/>
      <c r="L4" s="15"/>
      <c r="M4" s="15"/>
      <c r="N4" s="15"/>
      <c r="O4" s="16"/>
      <c r="P4" s="17"/>
      <c r="Q4" s="18"/>
      <c r="R4" s="17"/>
      <c r="S4" s="14"/>
      <c r="T4" s="2"/>
      <c r="U4" s="15"/>
      <c r="V4" s="19"/>
      <c r="W4" s="15"/>
      <c r="X4" s="2"/>
      <c r="Y4" s="14"/>
      <c r="Z4" s="2"/>
      <c r="AA4" s="15"/>
      <c r="AB4" s="15"/>
      <c r="AC4" s="15"/>
      <c r="AD4" s="15"/>
      <c r="AE4" s="20" t="s">
        <v>23</v>
      </c>
      <c r="AF4" s="21"/>
    </row>
    <row r="5" spans="1:32" ht="15.75" customHeight="1" x14ac:dyDescent="0.25">
      <c r="A5" s="10">
        <v>2</v>
      </c>
      <c r="B5" s="11">
        <v>100</v>
      </c>
      <c r="C5" s="11">
        <v>18</v>
      </c>
      <c r="D5" s="12"/>
      <c r="E5" s="11">
        <v>200</v>
      </c>
      <c r="F5" s="11">
        <v>18</v>
      </c>
      <c r="G5" s="11"/>
      <c r="H5" s="14"/>
      <c r="I5" s="11"/>
      <c r="J5" s="14"/>
      <c r="K5" s="2"/>
      <c r="L5" s="15"/>
      <c r="M5" s="15"/>
      <c r="N5" s="15"/>
      <c r="O5" s="16"/>
      <c r="P5" s="17"/>
      <c r="Q5" s="18"/>
      <c r="R5" s="17"/>
      <c r="S5" s="14"/>
      <c r="T5" s="2"/>
      <c r="U5" s="15"/>
      <c r="V5" s="19"/>
      <c r="W5" s="15"/>
      <c r="X5" s="2"/>
      <c r="Y5" s="14"/>
      <c r="Z5" s="2"/>
      <c r="AA5" s="15"/>
      <c r="AB5" s="15"/>
      <c r="AC5" s="15"/>
      <c r="AD5" s="15"/>
      <c r="AE5" s="20" t="s">
        <v>23</v>
      </c>
      <c r="AF5" s="21"/>
    </row>
    <row r="6" spans="1:32" ht="15.75" customHeight="1" x14ac:dyDescent="0.25">
      <c r="A6" s="10">
        <v>3</v>
      </c>
      <c r="B6" s="11">
        <v>200</v>
      </c>
      <c r="C6" s="11">
        <v>18</v>
      </c>
      <c r="D6" s="12"/>
      <c r="E6" s="11">
        <v>300</v>
      </c>
      <c r="F6" s="11">
        <v>17</v>
      </c>
      <c r="G6" s="11"/>
      <c r="H6" s="14"/>
      <c r="I6" s="11"/>
      <c r="J6" s="14"/>
      <c r="K6" s="2"/>
      <c r="L6" s="15"/>
      <c r="M6" s="15"/>
      <c r="N6" s="15"/>
      <c r="O6" s="16"/>
      <c r="P6" s="17"/>
      <c r="Q6" s="18"/>
      <c r="R6" s="17"/>
      <c r="S6" s="14"/>
      <c r="T6" s="2"/>
      <c r="U6" s="15"/>
      <c r="V6" s="19"/>
      <c r="W6" s="15"/>
      <c r="X6" s="2"/>
      <c r="Y6" s="14"/>
      <c r="Z6" s="2"/>
      <c r="AA6" s="15"/>
      <c r="AB6" s="15"/>
      <c r="AC6" s="15"/>
      <c r="AD6" s="15"/>
      <c r="AE6" s="20" t="s">
        <v>23</v>
      </c>
      <c r="AF6" s="18"/>
    </row>
    <row r="7" spans="1:32" ht="15.75" customHeight="1" x14ac:dyDescent="0.25">
      <c r="A7" s="10">
        <v>4</v>
      </c>
      <c r="B7" s="11">
        <v>300</v>
      </c>
      <c r="C7" s="11">
        <v>17</v>
      </c>
      <c r="D7" s="12"/>
      <c r="E7" s="11">
        <v>400</v>
      </c>
      <c r="F7" s="11">
        <v>16</v>
      </c>
      <c r="G7" s="11"/>
      <c r="H7" s="14"/>
      <c r="I7" s="11"/>
      <c r="J7" s="14"/>
      <c r="K7" s="2"/>
      <c r="L7" s="15"/>
      <c r="M7" s="15"/>
      <c r="N7" s="15"/>
      <c r="O7" s="16"/>
      <c r="P7" s="17"/>
      <c r="Q7" s="18"/>
      <c r="R7" s="17"/>
      <c r="S7" s="14"/>
      <c r="T7" s="2"/>
      <c r="U7" s="15"/>
      <c r="V7" s="19"/>
      <c r="W7" s="15"/>
      <c r="X7" s="2"/>
      <c r="Y7" s="14"/>
      <c r="Z7" s="2"/>
      <c r="AA7" s="15"/>
      <c r="AB7" s="15"/>
      <c r="AC7" s="15"/>
      <c r="AD7" s="15"/>
      <c r="AE7" s="20" t="s">
        <v>23</v>
      </c>
      <c r="AF7" s="21"/>
    </row>
    <row r="8" spans="1:32" ht="15.75" customHeight="1" x14ac:dyDescent="0.25">
      <c r="A8" s="10">
        <v>5</v>
      </c>
      <c r="B8" s="11">
        <v>400</v>
      </c>
      <c r="C8" s="11">
        <v>16</v>
      </c>
      <c r="D8" s="12"/>
      <c r="E8" s="11">
        <v>500</v>
      </c>
      <c r="F8" s="11">
        <v>19</v>
      </c>
      <c r="G8" s="11"/>
      <c r="H8" s="14"/>
      <c r="I8" s="11"/>
      <c r="J8" s="14"/>
      <c r="K8" s="2"/>
      <c r="L8" s="15"/>
      <c r="M8" s="15"/>
      <c r="N8" s="15"/>
      <c r="O8" s="16"/>
      <c r="P8" s="17"/>
      <c r="Q8" s="18"/>
      <c r="R8" s="17"/>
      <c r="S8" s="14"/>
      <c r="T8" s="2"/>
      <c r="U8" s="15"/>
      <c r="V8" s="19"/>
      <c r="W8" s="15"/>
      <c r="X8" s="2"/>
      <c r="Y8" s="14"/>
      <c r="Z8" s="2"/>
      <c r="AA8" s="15"/>
      <c r="AB8" s="15"/>
      <c r="AC8" s="15"/>
      <c r="AD8" s="15"/>
      <c r="AE8" s="20" t="s">
        <v>23</v>
      </c>
      <c r="AF8" s="21"/>
    </row>
    <row r="9" spans="1:32" ht="15.75" customHeight="1" x14ac:dyDescent="0.25">
      <c r="A9" s="10">
        <v>6</v>
      </c>
      <c r="B9" s="11">
        <v>500</v>
      </c>
      <c r="C9" s="11">
        <v>19</v>
      </c>
      <c r="D9" s="12"/>
      <c r="E9" s="11">
        <v>600</v>
      </c>
      <c r="F9" s="11">
        <v>19</v>
      </c>
      <c r="G9" s="11"/>
      <c r="H9" s="14"/>
      <c r="I9" s="11"/>
      <c r="J9" s="14"/>
      <c r="K9" s="2"/>
      <c r="L9" s="15"/>
      <c r="M9" s="15"/>
      <c r="N9" s="15"/>
      <c r="O9" s="16"/>
      <c r="P9" s="17"/>
      <c r="Q9" s="18"/>
      <c r="R9" s="17"/>
      <c r="S9" s="14"/>
      <c r="T9" s="2"/>
      <c r="U9" s="15"/>
      <c r="V9" s="19"/>
      <c r="W9" s="15"/>
      <c r="X9" s="2"/>
      <c r="Y9" s="14"/>
      <c r="Z9" s="2"/>
      <c r="AA9" s="15"/>
      <c r="AB9" s="15"/>
      <c r="AC9" s="15"/>
      <c r="AD9" s="15"/>
      <c r="AE9" s="20" t="s">
        <v>23</v>
      </c>
      <c r="AF9" s="21"/>
    </row>
    <row r="10" spans="1:32" ht="15.75" customHeight="1" x14ac:dyDescent="0.25">
      <c r="A10" s="10">
        <v>7</v>
      </c>
      <c r="B10" s="11">
        <v>600</v>
      </c>
      <c r="C10" s="11">
        <v>19</v>
      </c>
      <c r="D10" s="12"/>
      <c r="E10" s="11">
        <v>700</v>
      </c>
      <c r="F10" s="11">
        <v>18</v>
      </c>
      <c r="G10" s="11"/>
      <c r="H10" s="14"/>
      <c r="I10" s="11"/>
      <c r="J10" s="14"/>
      <c r="K10" s="2"/>
      <c r="L10" s="15"/>
      <c r="M10" s="15"/>
      <c r="N10" s="15"/>
      <c r="O10" s="16"/>
      <c r="P10" s="17"/>
      <c r="Q10" s="18"/>
      <c r="R10" s="17"/>
      <c r="S10" s="14"/>
      <c r="T10" s="2"/>
      <c r="U10" s="15"/>
      <c r="V10" s="19"/>
      <c r="W10" s="15"/>
      <c r="X10" s="2"/>
      <c r="Y10" s="14"/>
      <c r="Z10" s="2"/>
      <c r="AA10" s="15"/>
      <c r="AB10" s="15"/>
      <c r="AC10" s="15"/>
      <c r="AD10" s="15"/>
      <c r="AE10" s="20" t="s">
        <v>23</v>
      </c>
      <c r="AF10" s="21"/>
    </row>
    <row r="11" spans="1:32" ht="15.75" customHeight="1" x14ac:dyDescent="0.25">
      <c r="A11" s="10">
        <v>8</v>
      </c>
      <c r="B11" s="11">
        <v>700</v>
      </c>
      <c r="C11" s="11">
        <v>18</v>
      </c>
      <c r="D11" s="12"/>
      <c r="E11" s="11">
        <v>800</v>
      </c>
      <c r="F11" s="11">
        <v>16</v>
      </c>
      <c r="G11" s="11"/>
      <c r="H11" s="14"/>
      <c r="I11" s="11"/>
      <c r="J11" s="14"/>
      <c r="K11" s="2"/>
      <c r="L11" s="15"/>
      <c r="M11" s="15"/>
      <c r="N11" s="15"/>
      <c r="O11" s="16"/>
      <c r="P11" s="17"/>
      <c r="Q11" s="18"/>
      <c r="R11" s="17"/>
      <c r="S11" s="14"/>
      <c r="T11" s="2"/>
      <c r="U11" s="15"/>
      <c r="V11" s="19"/>
      <c r="W11" s="15"/>
      <c r="X11" s="2"/>
      <c r="Y11" s="14"/>
      <c r="Z11" s="2"/>
      <c r="AA11" s="15"/>
      <c r="AB11" s="15"/>
      <c r="AC11" s="15"/>
      <c r="AD11" s="15"/>
      <c r="AE11" s="20" t="s">
        <v>23</v>
      </c>
      <c r="AF11" s="21"/>
    </row>
    <row r="12" spans="1:32" ht="15.75" customHeight="1" x14ac:dyDescent="0.25">
      <c r="A12" s="10">
        <v>9</v>
      </c>
      <c r="B12" s="11">
        <v>800</v>
      </c>
      <c r="C12" s="11">
        <v>16</v>
      </c>
      <c r="D12" s="12"/>
      <c r="E12" s="11">
        <v>900</v>
      </c>
      <c r="F12" s="11">
        <v>18</v>
      </c>
      <c r="G12" s="11"/>
      <c r="H12" s="14"/>
      <c r="I12" s="11"/>
      <c r="J12" s="14"/>
      <c r="K12" s="2"/>
      <c r="L12" s="15"/>
      <c r="M12" s="15"/>
      <c r="N12" s="15"/>
      <c r="O12" s="16"/>
      <c r="P12" s="13">
        <v>1</v>
      </c>
      <c r="Q12" s="22">
        <v>1</v>
      </c>
      <c r="R12" s="23">
        <v>1</v>
      </c>
      <c r="S12" s="14"/>
      <c r="T12" s="2"/>
      <c r="U12" s="15"/>
      <c r="V12" s="19"/>
      <c r="W12" s="15"/>
      <c r="X12" s="2"/>
      <c r="Y12" s="14"/>
      <c r="Z12" s="2"/>
      <c r="AA12" s="15"/>
      <c r="AB12" s="15"/>
      <c r="AC12" s="15"/>
      <c r="AD12" s="15"/>
      <c r="AE12" s="20" t="s">
        <v>23</v>
      </c>
      <c r="AF12" s="21"/>
    </row>
    <row r="13" spans="1:32" ht="15.75" customHeight="1" x14ac:dyDescent="0.25">
      <c r="A13" s="10">
        <v>10</v>
      </c>
      <c r="B13" s="11">
        <v>900</v>
      </c>
      <c r="C13" s="23">
        <v>20</v>
      </c>
      <c r="D13" s="12"/>
      <c r="E13" s="11">
        <v>1000</v>
      </c>
      <c r="F13" s="23">
        <v>9</v>
      </c>
      <c r="G13" s="11"/>
      <c r="H13" s="14"/>
      <c r="I13" s="11"/>
      <c r="J13" s="14"/>
      <c r="K13" s="2"/>
      <c r="L13" s="15"/>
      <c r="M13" s="15"/>
      <c r="N13" s="15"/>
      <c r="O13" s="16"/>
      <c r="P13" s="11">
        <v>5</v>
      </c>
      <c r="Q13" s="12">
        <v>2</v>
      </c>
      <c r="R13" s="23">
        <v>5</v>
      </c>
      <c r="S13" s="24">
        <v>60</v>
      </c>
      <c r="T13" s="25">
        <v>30</v>
      </c>
      <c r="U13" s="15"/>
      <c r="V13" s="19">
        <f t="shared" ref="V13:V18" si="0">(S13+T13*2+U13*3)/(S13+T13+U13)</f>
        <v>1.3333333333333333</v>
      </c>
      <c r="W13" s="26">
        <f t="shared" ref="W13:W18" si="1">(S13+T13+U13)/((($F13+$C13)/2)*($E13-$B13))*100</f>
        <v>6.2068965517241379</v>
      </c>
      <c r="X13" s="25">
        <v>1</v>
      </c>
      <c r="Y13" s="14"/>
      <c r="Z13" s="2"/>
      <c r="AA13" s="15"/>
      <c r="AB13" s="26"/>
      <c r="AC13" s="16"/>
      <c r="AD13" s="15"/>
      <c r="AE13" s="20" t="s">
        <v>24</v>
      </c>
      <c r="AF13" s="27" t="s">
        <v>25</v>
      </c>
    </row>
    <row r="14" spans="1:32" ht="15.75" customHeight="1" x14ac:dyDescent="0.25">
      <c r="A14" s="10">
        <v>11</v>
      </c>
      <c r="B14" s="11">
        <v>1000</v>
      </c>
      <c r="C14" s="23">
        <v>9</v>
      </c>
      <c r="D14" s="12"/>
      <c r="E14" s="11">
        <v>1100</v>
      </c>
      <c r="F14" s="11">
        <v>11</v>
      </c>
      <c r="G14" s="11"/>
      <c r="H14" s="14"/>
      <c r="I14" s="11"/>
      <c r="J14" s="14"/>
      <c r="K14" s="2"/>
      <c r="L14" s="15"/>
      <c r="M14" s="15"/>
      <c r="N14" s="15"/>
      <c r="O14" s="16"/>
      <c r="P14" s="17"/>
      <c r="Q14" s="18"/>
      <c r="R14" s="17"/>
      <c r="S14" s="24">
        <v>270</v>
      </c>
      <c r="T14" s="2"/>
      <c r="U14" s="15"/>
      <c r="V14" s="19">
        <f t="shared" si="0"/>
        <v>1</v>
      </c>
      <c r="W14" s="26">
        <f t="shared" si="1"/>
        <v>27</v>
      </c>
      <c r="X14" s="25">
        <v>2</v>
      </c>
      <c r="Y14" s="14"/>
      <c r="Z14" s="2"/>
      <c r="AA14" s="15"/>
      <c r="AB14" s="26"/>
      <c r="AC14" s="16"/>
      <c r="AD14" s="15"/>
      <c r="AE14" s="20" t="s">
        <v>26</v>
      </c>
      <c r="AF14" s="27" t="s">
        <v>27</v>
      </c>
    </row>
    <row r="15" spans="1:32" ht="15.75" customHeight="1" x14ac:dyDescent="0.25">
      <c r="A15" s="10">
        <v>12</v>
      </c>
      <c r="B15" s="11">
        <v>1100</v>
      </c>
      <c r="C15" s="11">
        <v>11</v>
      </c>
      <c r="D15" s="12"/>
      <c r="E15" s="11">
        <v>1200</v>
      </c>
      <c r="F15" s="11">
        <v>12</v>
      </c>
      <c r="G15" s="11"/>
      <c r="H15" s="14"/>
      <c r="I15" s="11">
        <v>12.5</v>
      </c>
      <c r="J15" s="14"/>
      <c r="K15" s="2"/>
      <c r="L15" s="15"/>
      <c r="M15" s="15"/>
      <c r="N15" s="15"/>
      <c r="O15" s="16"/>
      <c r="P15" s="17"/>
      <c r="Q15" s="18"/>
      <c r="R15" s="17"/>
      <c r="S15" s="14"/>
      <c r="T15" s="25">
        <v>360</v>
      </c>
      <c r="U15" s="15"/>
      <c r="V15" s="19">
        <f t="shared" si="0"/>
        <v>2</v>
      </c>
      <c r="W15" s="26">
        <f t="shared" si="1"/>
        <v>31.304347826086961</v>
      </c>
      <c r="X15" s="25">
        <v>6</v>
      </c>
      <c r="Y15" s="14"/>
      <c r="Z15" s="2"/>
      <c r="AA15" s="15"/>
      <c r="AB15" s="26"/>
      <c r="AC15" s="16"/>
      <c r="AD15" s="15"/>
      <c r="AE15" s="20" t="s">
        <v>26</v>
      </c>
      <c r="AF15" s="27" t="s">
        <v>27</v>
      </c>
    </row>
    <row r="16" spans="1:32" ht="15.75" customHeight="1" x14ac:dyDescent="0.25">
      <c r="A16" s="10">
        <v>13</v>
      </c>
      <c r="B16" s="11">
        <v>1200</v>
      </c>
      <c r="C16" s="11">
        <v>12</v>
      </c>
      <c r="D16" s="12"/>
      <c r="E16" s="11">
        <v>1300</v>
      </c>
      <c r="F16" s="11">
        <v>12</v>
      </c>
      <c r="G16" s="11">
        <v>13</v>
      </c>
      <c r="H16" s="14"/>
      <c r="I16" s="11">
        <v>11.5</v>
      </c>
      <c r="J16" s="14"/>
      <c r="K16" s="2"/>
      <c r="L16" s="15"/>
      <c r="M16" s="15"/>
      <c r="N16" s="15"/>
      <c r="O16" s="16"/>
      <c r="P16" s="17"/>
      <c r="Q16" s="18"/>
      <c r="R16" s="17"/>
      <c r="S16" s="14"/>
      <c r="T16" s="25">
        <v>160</v>
      </c>
      <c r="U16" s="16">
        <v>220</v>
      </c>
      <c r="V16" s="19">
        <f t="shared" si="0"/>
        <v>2.5789473684210527</v>
      </c>
      <c r="W16" s="26">
        <f t="shared" si="1"/>
        <v>31.666666666666664</v>
      </c>
      <c r="X16" s="25">
        <v>9</v>
      </c>
      <c r="Y16" s="14"/>
      <c r="Z16" s="2"/>
      <c r="AA16" s="15"/>
      <c r="AB16" s="26"/>
      <c r="AC16" s="16"/>
      <c r="AD16" s="15"/>
      <c r="AE16" s="20" t="s">
        <v>26</v>
      </c>
      <c r="AF16" s="27" t="s">
        <v>28</v>
      </c>
    </row>
    <row r="17" spans="1:32" ht="15.75" customHeight="1" x14ac:dyDescent="0.25">
      <c r="A17" s="10">
        <v>14</v>
      </c>
      <c r="B17" s="11">
        <v>1300</v>
      </c>
      <c r="C17" s="11">
        <v>12</v>
      </c>
      <c r="D17" s="12">
        <v>13</v>
      </c>
      <c r="E17" s="11">
        <v>1400</v>
      </c>
      <c r="F17" s="11">
        <v>13</v>
      </c>
      <c r="G17" s="11"/>
      <c r="H17" s="14"/>
      <c r="I17" s="11">
        <v>11</v>
      </c>
      <c r="J17" s="14"/>
      <c r="K17" s="2"/>
      <c r="L17" s="15"/>
      <c r="M17" s="15"/>
      <c r="N17" s="15"/>
      <c r="O17" s="16"/>
      <c r="P17" s="17"/>
      <c r="Q17" s="18"/>
      <c r="R17" s="17"/>
      <c r="S17" s="24">
        <v>80</v>
      </c>
      <c r="T17" s="25">
        <v>20</v>
      </c>
      <c r="U17" s="15"/>
      <c r="V17" s="19">
        <f t="shared" si="0"/>
        <v>1.2</v>
      </c>
      <c r="W17" s="26">
        <f t="shared" si="1"/>
        <v>8</v>
      </c>
      <c r="X17" s="25">
        <v>1</v>
      </c>
      <c r="Y17" s="14"/>
      <c r="Z17" s="2"/>
      <c r="AA17" s="15"/>
      <c r="AB17" s="26"/>
      <c r="AC17" s="16"/>
      <c r="AD17" s="15"/>
      <c r="AE17" s="20" t="s">
        <v>26</v>
      </c>
      <c r="AF17" s="27" t="s">
        <v>29</v>
      </c>
    </row>
    <row r="18" spans="1:32" ht="15.75" customHeight="1" x14ac:dyDescent="0.25">
      <c r="A18" s="16">
        <v>15</v>
      </c>
      <c r="B18" s="11">
        <v>1400</v>
      </c>
      <c r="C18" s="11">
        <v>13</v>
      </c>
      <c r="D18" s="12"/>
      <c r="E18" s="11">
        <v>1500</v>
      </c>
      <c r="F18" s="11">
        <v>22</v>
      </c>
      <c r="G18" s="12"/>
      <c r="H18" s="2"/>
      <c r="I18" s="12"/>
      <c r="J18" s="25">
        <v>29</v>
      </c>
      <c r="K18" s="2"/>
      <c r="L18" s="15"/>
      <c r="M18" s="28">
        <f>(J18+K18*2+L18*3)/(J18+K18+L18)</f>
        <v>1</v>
      </c>
      <c r="N18" s="26">
        <f>(J18+K18+L18)/((($F18+$C18)/2)*($E18-$B18))*100</f>
        <v>1.657142857142857</v>
      </c>
      <c r="O18" s="16">
        <v>1</v>
      </c>
      <c r="P18" s="11">
        <v>29</v>
      </c>
      <c r="Q18" s="29">
        <v>1</v>
      </c>
      <c r="R18" s="29">
        <v>3</v>
      </c>
      <c r="S18" s="25">
        <v>10</v>
      </c>
      <c r="T18" s="25">
        <v>50</v>
      </c>
      <c r="U18" s="15"/>
      <c r="V18" s="19">
        <f t="shared" si="0"/>
        <v>1.8333333333333333</v>
      </c>
      <c r="W18" s="26">
        <f t="shared" si="1"/>
        <v>3.4285714285714288</v>
      </c>
      <c r="X18" s="16">
        <v>4</v>
      </c>
      <c r="Y18" s="2"/>
      <c r="Z18" s="2"/>
      <c r="AA18" s="15"/>
      <c r="AB18" s="26"/>
      <c r="AC18" s="16"/>
      <c r="AD18" s="15"/>
      <c r="AE18" s="20" t="s">
        <v>26</v>
      </c>
      <c r="AF18" s="27" t="s">
        <v>30</v>
      </c>
    </row>
    <row r="19" spans="1:32" ht="15.75" customHeight="1" x14ac:dyDescent="0.25">
      <c r="A19" s="30">
        <v>16</v>
      </c>
      <c r="B19" s="31">
        <v>1500</v>
      </c>
      <c r="C19" s="31">
        <v>22</v>
      </c>
      <c r="D19" s="32"/>
      <c r="E19" s="31">
        <v>1525</v>
      </c>
      <c r="F19" s="31">
        <v>25</v>
      </c>
      <c r="G19" s="32"/>
      <c r="H19" s="33"/>
      <c r="I19" s="32"/>
      <c r="J19" s="33"/>
      <c r="K19" s="33"/>
      <c r="L19" s="34"/>
      <c r="M19" s="34"/>
      <c r="N19" s="34"/>
      <c r="O19" s="35"/>
      <c r="P19" s="31">
        <v>20</v>
      </c>
      <c r="Q19" s="36">
        <v>1</v>
      </c>
      <c r="R19" s="36">
        <v>3</v>
      </c>
      <c r="S19" s="33"/>
      <c r="T19" s="33"/>
      <c r="U19" s="34"/>
      <c r="V19" s="37"/>
      <c r="W19" s="34"/>
      <c r="X19" s="34"/>
      <c r="Y19" s="33"/>
      <c r="Z19" s="33"/>
      <c r="AA19" s="34"/>
      <c r="AB19" s="34"/>
      <c r="AC19" s="34"/>
      <c r="AD19" s="34"/>
      <c r="AE19" s="38" t="s">
        <v>26</v>
      </c>
      <c r="AF19" s="39"/>
    </row>
    <row r="20" spans="1:32" ht="15.75" customHeight="1" x14ac:dyDescent="0.25">
      <c r="A20" s="98" t="s">
        <v>31</v>
      </c>
      <c r="B20" s="92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>
        <f>SUM(O4:O19)</f>
        <v>1</v>
      </c>
      <c r="P20" s="41"/>
      <c r="Q20" s="41"/>
      <c r="R20" s="43">
        <f>SUM(R4:R19)</f>
        <v>12</v>
      </c>
      <c r="S20" s="41"/>
      <c r="T20" s="41"/>
      <c r="U20" s="41"/>
      <c r="V20" s="41"/>
      <c r="W20" s="41"/>
      <c r="X20" s="43">
        <f>SUM(X4:X19)</f>
        <v>23</v>
      </c>
      <c r="Y20" s="41"/>
      <c r="Z20" s="41"/>
      <c r="AA20" s="41"/>
      <c r="AB20" s="41"/>
      <c r="AC20" s="41"/>
      <c r="AD20" s="43">
        <f>SUM(AD4:AD19)</f>
        <v>0</v>
      </c>
      <c r="AE20" s="44"/>
      <c r="AF20" s="45"/>
    </row>
    <row r="23" spans="1:32" ht="15.75" customHeight="1" x14ac:dyDescent="0.25">
      <c r="A23" s="96" t="s">
        <v>32</v>
      </c>
      <c r="B23" s="93"/>
      <c r="C23" s="46">
        <f>SUM(O20,X20,AD20,R20)</f>
        <v>36</v>
      </c>
      <c r="D23" s="47"/>
      <c r="E23" s="97" t="s">
        <v>33</v>
      </c>
      <c r="F23" s="93"/>
      <c r="G23" s="48">
        <f>SUM(AD4:AD12,X4:X12,R4:R12,O4:O12)</f>
        <v>1</v>
      </c>
      <c r="H23" s="47"/>
      <c r="I23" s="97" t="s">
        <v>34</v>
      </c>
      <c r="J23" s="93"/>
      <c r="K23" s="46">
        <f>SUM(X14:X19,AD14:AD19,R14:R19,O14:O19)</f>
        <v>29</v>
      </c>
      <c r="L23" s="47"/>
      <c r="M23" s="97" t="s">
        <v>35</v>
      </c>
      <c r="N23" s="93"/>
      <c r="O23" s="49">
        <f>SUM(AD13,X13,R13,O13)</f>
        <v>6</v>
      </c>
    </row>
    <row r="24" spans="1:32" ht="15.75" customHeight="1" x14ac:dyDescent="0.25">
      <c r="A24" s="96" t="s">
        <v>36</v>
      </c>
      <c r="B24" s="93"/>
      <c r="C24" s="50">
        <v>16</v>
      </c>
      <c r="D24" s="51"/>
      <c r="E24" s="97" t="s">
        <v>36</v>
      </c>
      <c r="F24" s="93"/>
      <c r="G24" s="52">
        <v>9</v>
      </c>
      <c r="H24" s="51"/>
      <c r="I24" s="97" t="s">
        <v>36</v>
      </c>
      <c r="J24" s="93"/>
      <c r="K24" s="50">
        <v>6</v>
      </c>
      <c r="L24" s="51"/>
      <c r="M24" s="97" t="s">
        <v>36</v>
      </c>
      <c r="N24" s="93"/>
      <c r="O24" s="53">
        <v>1</v>
      </c>
    </row>
    <row r="25" spans="1:32" ht="15.75" customHeight="1" x14ac:dyDescent="0.25">
      <c r="A25" s="96" t="s">
        <v>37</v>
      </c>
      <c r="B25" s="93"/>
      <c r="C25" s="54">
        <f>C23/C24</f>
        <v>2.25</v>
      </c>
      <c r="D25" s="55"/>
      <c r="E25" s="97" t="s">
        <v>38</v>
      </c>
      <c r="F25" s="93"/>
      <c r="G25" s="56">
        <f>G23/G24</f>
        <v>0.1111111111111111</v>
      </c>
      <c r="H25" s="55"/>
      <c r="I25" s="97" t="s">
        <v>39</v>
      </c>
      <c r="J25" s="93"/>
      <c r="K25" s="54">
        <f>K23/K24</f>
        <v>4.833333333333333</v>
      </c>
      <c r="L25" s="55"/>
      <c r="M25" s="97" t="s">
        <v>40</v>
      </c>
      <c r="N25" s="93"/>
      <c r="O25" s="57">
        <f>O23/O24</f>
        <v>6</v>
      </c>
    </row>
    <row r="27" spans="1:32" ht="15.75" customHeight="1" x14ac:dyDescent="0.25">
      <c r="A27" s="96" t="s">
        <v>41</v>
      </c>
      <c r="B27" s="93"/>
      <c r="C27" s="58">
        <f>SUM(F4:F19,C4)/17</f>
        <v>16.882352941176471</v>
      </c>
      <c r="D27" s="59"/>
      <c r="E27" s="96" t="s">
        <v>42</v>
      </c>
      <c r="F27" s="93"/>
      <c r="G27" s="58">
        <f>SUM(F4:F12,C4)/10</f>
        <v>18.3</v>
      </c>
      <c r="H27" s="59"/>
      <c r="I27" s="96" t="s">
        <v>43</v>
      </c>
      <c r="J27" s="93"/>
      <c r="K27" s="58">
        <f>SUM(F14:F19,C14)/7</f>
        <v>14.857142857142858</v>
      </c>
      <c r="L27" s="59"/>
      <c r="M27" s="96" t="s">
        <v>44</v>
      </c>
      <c r="N27" s="93"/>
      <c r="O27" s="60">
        <f>SUM(C13,F13)/2</f>
        <v>14.5</v>
      </c>
    </row>
    <row r="28" spans="1:32" ht="15.75" customHeight="1" x14ac:dyDescent="0.25">
      <c r="A28" s="96" t="s">
        <v>45</v>
      </c>
      <c r="B28" s="93"/>
      <c r="C28" s="58">
        <f>AVERAGE(D4:D19,G4:G19,I4:I19)</f>
        <v>12.5</v>
      </c>
      <c r="D28" s="59"/>
      <c r="E28" s="96" t="s">
        <v>46</v>
      </c>
      <c r="F28" s="93"/>
      <c r="G28" s="61">
        <v>14</v>
      </c>
      <c r="H28" s="59"/>
      <c r="I28" s="96" t="s">
        <v>47</v>
      </c>
      <c r="J28" s="93"/>
      <c r="K28" s="58">
        <f>AVERAGE(D14:D19,G14:G19,I14:I19)</f>
        <v>12.2</v>
      </c>
      <c r="L28" s="59"/>
      <c r="M28" s="96" t="s">
        <v>48</v>
      </c>
      <c r="N28" s="93"/>
      <c r="O28" s="62">
        <v>0</v>
      </c>
    </row>
    <row r="29" spans="1:32" ht="15.75" customHeight="1" x14ac:dyDescent="0.25">
      <c r="A29" s="98" t="s">
        <v>49</v>
      </c>
      <c r="B29" s="93"/>
      <c r="C29" s="61">
        <v>6</v>
      </c>
      <c r="D29" s="59"/>
      <c r="E29" s="98" t="s">
        <v>50</v>
      </c>
      <c r="F29" s="93"/>
      <c r="G29" s="61">
        <v>1</v>
      </c>
      <c r="H29" s="59"/>
      <c r="I29" s="98" t="s">
        <v>51</v>
      </c>
      <c r="J29" s="93"/>
      <c r="K29" s="61">
        <v>5</v>
      </c>
      <c r="L29" s="59"/>
      <c r="M29" s="98" t="s">
        <v>52</v>
      </c>
      <c r="N29" s="93"/>
      <c r="O29" s="62">
        <v>0</v>
      </c>
    </row>
    <row r="32" spans="1:32" ht="13.2" x14ac:dyDescent="0.25">
      <c r="B32" s="63"/>
    </row>
  </sheetData>
  <mergeCells count="33">
    <mergeCell ref="A29:B29"/>
    <mergeCell ref="A20:B20"/>
    <mergeCell ref="A25:B25"/>
    <mergeCell ref="E29:F29"/>
    <mergeCell ref="M25:N25"/>
    <mergeCell ref="M24:N24"/>
    <mergeCell ref="I23:J23"/>
    <mergeCell ref="E23:F23"/>
    <mergeCell ref="M29:N29"/>
    <mergeCell ref="M23:N23"/>
    <mergeCell ref="I29:J29"/>
    <mergeCell ref="E28:F28"/>
    <mergeCell ref="I24:J24"/>
    <mergeCell ref="I25:J25"/>
    <mergeCell ref="M27:N27"/>
    <mergeCell ref="M28:N28"/>
    <mergeCell ref="I28:J28"/>
    <mergeCell ref="I27:J27"/>
    <mergeCell ref="A24:B24"/>
    <mergeCell ref="A23:B23"/>
    <mergeCell ref="E27:F27"/>
    <mergeCell ref="E24:F24"/>
    <mergeCell ref="E25:F25"/>
    <mergeCell ref="A28:B28"/>
    <mergeCell ref="A27:B27"/>
    <mergeCell ref="P2:R2"/>
    <mergeCell ref="J2:O2"/>
    <mergeCell ref="S2:X2"/>
    <mergeCell ref="A1:AA1"/>
    <mergeCell ref="Y2:AD2"/>
    <mergeCell ref="B2:D2"/>
    <mergeCell ref="E2:G2"/>
    <mergeCell ref="H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G1001"/>
  <sheetViews>
    <sheetView tabSelected="1" workbookViewId="0">
      <pane ySplit="3" topLeftCell="A4" activePane="bottomLeft" state="frozen"/>
      <selection pane="bottomLeft" activeCell="C60" sqref="C60"/>
    </sheetView>
  </sheetViews>
  <sheetFormatPr defaultColWidth="14.44140625" defaultRowHeight="15.75" customHeight="1" x14ac:dyDescent="0.25"/>
  <cols>
    <col min="1" max="1" width="9.6640625" customWidth="1"/>
    <col min="2" max="2" width="8.6640625" customWidth="1"/>
    <col min="3" max="4" width="7.5546875" customWidth="1"/>
    <col min="5" max="5" width="8.6640625" customWidth="1"/>
    <col min="6" max="8" width="7.5546875" customWidth="1"/>
    <col min="9" max="9" width="8.33203125" customWidth="1"/>
    <col min="10" max="13" width="8.5546875" customWidth="1"/>
    <col min="14" max="14" width="8.88671875" customWidth="1"/>
    <col min="15" max="15" width="9.109375" customWidth="1"/>
    <col min="16" max="16" width="8.44140625" customWidth="1"/>
    <col min="17" max="17" width="9.5546875" customWidth="1"/>
    <col min="18" max="18" width="9.6640625" customWidth="1"/>
    <col min="19" max="23" width="8.5546875" customWidth="1"/>
    <col min="24" max="24" width="9.44140625" customWidth="1"/>
    <col min="25" max="29" width="8.5546875" customWidth="1"/>
    <col min="30" max="30" width="9.33203125" customWidth="1"/>
    <col min="31" max="31" width="9.109375" customWidth="1"/>
    <col min="32" max="32" width="24.5546875" customWidth="1"/>
    <col min="33" max="33" width="26.109375" customWidth="1"/>
  </cols>
  <sheetData>
    <row r="1" spans="1:33" ht="15.75" customHeight="1" x14ac:dyDescent="0.25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1"/>
      <c r="AC1" s="1"/>
      <c r="AD1" s="1"/>
      <c r="AE1" s="1"/>
      <c r="AF1" s="2"/>
      <c r="AG1" s="2"/>
    </row>
    <row r="2" spans="1:33" ht="15.75" customHeight="1" x14ac:dyDescent="0.25">
      <c r="A2" s="3" t="s">
        <v>1</v>
      </c>
      <c r="B2" s="91" t="s">
        <v>2</v>
      </c>
      <c r="C2" s="92"/>
      <c r="D2" s="93"/>
      <c r="E2" s="91" t="s">
        <v>3</v>
      </c>
      <c r="F2" s="92"/>
      <c r="G2" s="93"/>
      <c r="H2" s="91" t="s">
        <v>4</v>
      </c>
      <c r="I2" s="93"/>
      <c r="J2" s="91" t="s">
        <v>5</v>
      </c>
      <c r="K2" s="92"/>
      <c r="L2" s="92"/>
      <c r="M2" s="92"/>
      <c r="N2" s="92"/>
      <c r="O2" s="93"/>
      <c r="P2" s="91" t="s">
        <v>6</v>
      </c>
      <c r="Q2" s="92"/>
      <c r="R2" s="93"/>
      <c r="S2" s="91" t="s">
        <v>7</v>
      </c>
      <c r="T2" s="92"/>
      <c r="U2" s="92"/>
      <c r="V2" s="92"/>
      <c r="W2" s="92"/>
      <c r="X2" s="93"/>
      <c r="Y2" s="91" t="s">
        <v>8</v>
      </c>
      <c r="Z2" s="92"/>
      <c r="AA2" s="92"/>
      <c r="AB2" s="92"/>
      <c r="AC2" s="92"/>
      <c r="AD2" s="93"/>
      <c r="AE2" s="4" t="s">
        <v>9</v>
      </c>
      <c r="AF2" s="102" t="s">
        <v>10</v>
      </c>
      <c r="AG2" s="93"/>
    </row>
    <row r="3" spans="1:33" ht="32.25" customHeight="1" x14ac:dyDescent="0.25">
      <c r="A3" s="5" t="s">
        <v>11</v>
      </c>
      <c r="B3" s="6" t="s">
        <v>12</v>
      </c>
      <c r="C3" s="7" t="s">
        <v>13</v>
      </c>
      <c r="D3" s="8" t="s">
        <v>14</v>
      </c>
      <c r="E3" s="6" t="s">
        <v>12</v>
      </c>
      <c r="F3" s="7" t="s">
        <v>13</v>
      </c>
      <c r="G3" s="8" t="s">
        <v>14</v>
      </c>
      <c r="H3" s="6" t="s">
        <v>13</v>
      </c>
      <c r="I3" s="8" t="s">
        <v>14</v>
      </c>
      <c r="J3" s="89" t="s">
        <v>15</v>
      </c>
      <c r="K3" s="88" t="s">
        <v>16</v>
      </c>
      <c r="L3" s="64" t="s">
        <v>17</v>
      </c>
      <c r="M3" s="64" t="s">
        <v>18</v>
      </c>
      <c r="N3" s="64" t="s">
        <v>19</v>
      </c>
      <c r="O3" s="64" t="s">
        <v>54</v>
      </c>
      <c r="P3" s="6" t="s">
        <v>21</v>
      </c>
      <c r="Q3" s="64" t="s">
        <v>22</v>
      </c>
      <c r="R3" s="88" t="s">
        <v>20</v>
      </c>
      <c r="S3" s="89" t="s">
        <v>15</v>
      </c>
      <c r="T3" s="88" t="s">
        <v>16</v>
      </c>
      <c r="U3" s="64" t="s">
        <v>17</v>
      </c>
      <c r="V3" s="64" t="s">
        <v>18</v>
      </c>
      <c r="W3" s="64" t="s">
        <v>19</v>
      </c>
      <c r="X3" s="64" t="s">
        <v>54</v>
      </c>
      <c r="Y3" s="89" t="s">
        <v>15</v>
      </c>
      <c r="Z3" s="88" t="s">
        <v>16</v>
      </c>
      <c r="AA3" s="64" t="s">
        <v>17</v>
      </c>
      <c r="AB3" s="64" t="s">
        <v>18</v>
      </c>
      <c r="AC3" s="64" t="s">
        <v>19</v>
      </c>
      <c r="AD3" s="64" t="s">
        <v>54</v>
      </c>
      <c r="AE3" s="8" t="s">
        <v>11</v>
      </c>
      <c r="AF3" s="101"/>
      <c r="AG3" s="93"/>
    </row>
    <row r="4" spans="1:33" ht="15.75" customHeight="1" x14ac:dyDescent="0.25">
      <c r="A4" s="10">
        <v>1</v>
      </c>
      <c r="B4" s="24">
        <v>0</v>
      </c>
      <c r="C4" s="11">
        <v>18</v>
      </c>
      <c r="D4" s="18"/>
      <c r="E4" s="11">
        <v>100</v>
      </c>
      <c r="F4" s="11">
        <v>18</v>
      </c>
      <c r="G4" s="65"/>
      <c r="H4" s="14"/>
      <c r="I4" s="18"/>
      <c r="J4" s="17"/>
      <c r="K4" s="17"/>
      <c r="L4" s="18"/>
      <c r="M4" s="15"/>
      <c r="N4" s="18"/>
      <c r="O4" s="66"/>
      <c r="P4" s="17"/>
      <c r="Q4" s="18"/>
      <c r="R4" s="18"/>
      <c r="S4" s="17"/>
      <c r="T4" s="17"/>
      <c r="U4" s="18"/>
      <c r="V4" s="15"/>
      <c r="W4" s="18"/>
      <c r="X4" s="66"/>
      <c r="Y4" s="17"/>
      <c r="Z4" s="17"/>
      <c r="AA4" s="18"/>
      <c r="AB4" s="15"/>
      <c r="AC4" s="18"/>
      <c r="AD4" s="66"/>
      <c r="AE4" s="67" t="s">
        <v>23</v>
      </c>
      <c r="AF4" s="99"/>
      <c r="AG4" s="100"/>
    </row>
    <row r="5" spans="1:33" ht="15.75" customHeight="1" x14ac:dyDescent="0.25">
      <c r="A5" s="10">
        <v>2</v>
      </c>
      <c r="B5" s="24">
        <v>100</v>
      </c>
      <c r="C5" s="11">
        <v>18</v>
      </c>
      <c r="D5" s="18"/>
      <c r="E5" s="11">
        <v>200</v>
      </c>
      <c r="F5" s="11">
        <v>17</v>
      </c>
      <c r="G5" s="17"/>
      <c r="H5" s="14"/>
      <c r="I5" s="18"/>
      <c r="J5" s="17"/>
      <c r="K5" s="17"/>
      <c r="L5" s="18"/>
      <c r="M5" s="15"/>
      <c r="N5" s="18"/>
      <c r="O5" s="66"/>
      <c r="P5" s="17"/>
      <c r="Q5" s="18"/>
      <c r="R5" s="18"/>
      <c r="S5" s="17"/>
      <c r="T5" s="17"/>
      <c r="U5" s="18"/>
      <c r="V5" s="15"/>
      <c r="W5" s="18"/>
      <c r="X5" s="66"/>
      <c r="Y5" s="17"/>
      <c r="Z5" s="17"/>
      <c r="AA5" s="18"/>
      <c r="AB5" s="15"/>
      <c r="AC5" s="18"/>
      <c r="AD5" s="66"/>
      <c r="AE5" s="67" t="s">
        <v>23</v>
      </c>
      <c r="AF5" s="99"/>
      <c r="AG5" s="100"/>
    </row>
    <row r="6" spans="1:33" ht="15.75" customHeight="1" x14ac:dyDescent="0.25">
      <c r="A6" s="10">
        <v>3</v>
      </c>
      <c r="B6" s="24">
        <v>200</v>
      </c>
      <c r="C6" s="11">
        <v>17</v>
      </c>
      <c r="D6" s="18"/>
      <c r="E6" s="11">
        <v>300</v>
      </c>
      <c r="F6" s="11">
        <v>16</v>
      </c>
      <c r="G6" s="17"/>
      <c r="H6" s="14"/>
      <c r="I6" s="18"/>
      <c r="J6" s="17"/>
      <c r="K6" s="17"/>
      <c r="L6" s="18"/>
      <c r="M6" s="15"/>
      <c r="N6" s="18"/>
      <c r="O6" s="29"/>
      <c r="P6" s="11">
        <v>1</v>
      </c>
      <c r="Q6" s="12">
        <v>1</v>
      </c>
      <c r="R6" s="29">
        <v>1</v>
      </c>
      <c r="S6" s="17"/>
      <c r="T6" s="17"/>
      <c r="U6" s="18"/>
      <c r="V6" s="15"/>
      <c r="W6" s="18"/>
      <c r="X6" s="29"/>
      <c r="Y6" s="17"/>
      <c r="Z6" s="17"/>
      <c r="AA6" s="18"/>
      <c r="AB6" s="15"/>
      <c r="AC6" s="18"/>
      <c r="AD6" s="29"/>
      <c r="AE6" s="67" t="s">
        <v>23</v>
      </c>
      <c r="AF6" s="99"/>
      <c r="AG6" s="100"/>
    </row>
    <row r="7" spans="1:33" ht="15.75" customHeight="1" x14ac:dyDescent="0.25">
      <c r="A7" s="10">
        <v>4</v>
      </c>
      <c r="B7" s="24">
        <v>300</v>
      </c>
      <c r="C7" s="11">
        <v>16</v>
      </c>
      <c r="D7" s="18"/>
      <c r="E7" s="11">
        <v>400</v>
      </c>
      <c r="F7" s="23">
        <v>16</v>
      </c>
      <c r="G7" s="17"/>
      <c r="H7" s="14"/>
      <c r="I7" s="18"/>
      <c r="J7" s="17"/>
      <c r="K7" s="17"/>
      <c r="L7" s="18"/>
      <c r="M7" s="15"/>
      <c r="N7" s="18"/>
      <c r="O7" s="29"/>
      <c r="P7" s="11">
        <v>1</v>
      </c>
      <c r="Q7" s="12">
        <v>2</v>
      </c>
      <c r="R7" s="29">
        <v>4</v>
      </c>
      <c r="S7" s="17"/>
      <c r="T7" s="17"/>
      <c r="U7" s="18"/>
      <c r="V7" s="15"/>
      <c r="W7" s="18"/>
      <c r="X7" s="29"/>
      <c r="Y7" s="17"/>
      <c r="Z7" s="17"/>
      <c r="AA7" s="18"/>
      <c r="AB7" s="15"/>
      <c r="AC7" s="18"/>
      <c r="AD7" s="29"/>
      <c r="AE7" s="67" t="s">
        <v>23</v>
      </c>
      <c r="AF7" s="99"/>
      <c r="AG7" s="100"/>
    </row>
    <row r="8" spans="1:33" ht="15.75" customHeight="1" x14ac:dyDescent="0.25">
      <c r="A8" s="10">
        <v>5</v>
      </c>
      <c r="B8" s="24">
        <v>400</v>
      </c>
      <c r="C8" s="11">
        <v>16</v>
      </c>
      <c r="D8" s="18"/>
      <c r="E8" s="11">
        <v>500</v>
      </c>
      <c r="F8" s="11">
        <v>14</v>
      </c>
      <c r="G8" s="17"/>
      <c r="H8" s="14"/>
      <c r="I8" s="18"/>
      <c r="J8" s="68"/>
      <c r="K8" s="68">
        <v>16.5</v>
      </c>
      <c r="L8" s="66"/>
      <c r="M8" s="28">
        <f>(J8+K8*2+L8*3)/(J8+K8+L8)</f>
        <v>2</v>
      </c>
      <c r="N8" s="26">
        <f>(J8+K8+L8)/((($F8+$C8)/2)*($E8-$B8))*100</f>
        <v>1.0999999999999999</v>
      </c>
      <c r="O8" s="66">
        <v>4</v>
      </c>
      <c r="P8" s="17"/>
      <c r="Q8" s="18"/>
      <c r="R8" s="18"/>
      <c r="S8" s="17"/>
      <c r="T8" s="17"/>
      <c r="U8" s="18"/>
      <c r="V8" s="15"/>
      <c r="W8" s="66"/>
      <c r="X8" s="66"/>
      <c r="Y8" s="17"/>
      <c r="Z8" s="17"/>
      <c r="AA8" s="18"/>
      <c r="AB8" s="15"/>
      <c r="AC8" s="66"/>
      <c r="AD8" s="66"/>
      <c r="AE8" s="67" t="s">
        <v>23</v>
      </c>
      <c r="AF8" s="99"/>
      <c r="AG8" s="100"/>
    </row>
    <row r="9" spans="1:33" ht="15.75" customHeight="1" x14ac:dyDescent="0.25">
      <c r="A9" s="10">
        <v>6</v>
      </c>
      <c r="B9" s="24">
        <v>500</v>
      </c>
      <c r="C9" s="11">
        <v>14</v>
      </c>
      <c r="D9" s="18"/>
      <c r="E9" s="11">
        <v>600</v>
      </c>
      <c r="F9" s="11">
        <v>16</v>
      </c>
      <c r="G9" s="17"/>
      <c r="H9" s="14"/>
      <c r="I9" s="18"/>
      <c r="J9" s="17"/>
      <c r="K9" s="17"/>
      <c r="L9" s="18"/>
      <c r="M9" s="15"/>
      <c r="N9" s="18"/>
      <c r="O9" s="66"/>
      <c r="P9" s="17"/>
      <c r="Q9" s="18"/>
      <c r="R9" s="18"/>
      <c r="S9" s="17"/>
      <c r="T9" s="17"/>
      <c r="U9" s="18"/>
      <c r="V9" s="15"/>
      <c r="W9" s="18"/>
      <c r="X9" s="66"/>
      <c r="Y9" s="17"/>
      <c r="Z9" s="17"/>
      <c r="AA9" s="18"/>
      <c r="AB9" s="15"/>
      <c r="AC9" s="18"/>
      <c r="AD9" s="66"/>
      <c r="AE9" s="67" t="s">
        <v>23</v>
      </c>
      <c r="AF9" s="99"/>
      <c r="AG9" s="100"/>
    </row>
    <row r="10" spans="1:33" ht="15.75" customHeight="1" x14ac:dyDescent="0.25">
      <c r="A10" s="10">
        <v>7</v>
      </c>
      <c r="B10" s="24">
        <v>600</v>
      </c>
      <c r="C10" s="11">
        <v>16</v>
      </c>
      <c r="D10" s="18"/>
      <c r="E10" s="11">
        <v>700</v>
      </c>
      <c r="F10" s="11">
        <v>17</v>
      </c>
      <c r="G10" s="17"/>
      <c r="H10" s="14"/>
      <c r="I10" s="18"/>
      <c r="J10" s="17"/>
      <c r="K10" s="17"/>
      <c r="L10" s="18"/>
      <c r="M10" s="15"/>
      <c r="N10" s="18"/>
      <c r="O10" s="66"/>
      <c r="P10" s="17"/>
      <c r="Q10" s="18"/>
      <c r="R10" s="18"/>
      <c r="S10" s="23">
        <v>28</v>
      </c>
      <c r="T10" s="11"/>
      <c r="U10" s="12"/>
      <c r="V10" s="19">
        <f>(S10+T10*2+U10*3)/(S10+T10+U10)</f>
        <v>1</v>
      </c>
      <c r="W10" s="26">
        <f>(S10+T10+U10)/((($F10+$C10)/2)*($E10-$B10))*100</f>
        <v>1.6969696969696972</v>
      </c>
      <c r="X10" s="66">
        <v>1</v>
      </c>
      <c r="Y10" s="17"/>
      <c r="Z10" s="17"/>
      <c r="AA10" s="18"/>
      <c r="AB10" s="15"/>
      <c r="AC10" s="18"/>
      <c r="AD10" s="66"/>
      <c r="AE10" s="67" t="s">
        <v>23</v>
      </c>
      <c r="AF10" s="95" t="s">
        <v>55</v>
      </c>
      <c r="AG10" s="100"/>
    </row>
    <row r="11" spans="1:33" ht="15.75" customHeight="1" x14ac:dyDescent="0.25">
      <c r="A11" s="10">
        <v>8</v>
      </c>
      <c r="B11" s="24">
        <v>700</v>
      </c>
      <c r="C11" s="23">
        <v>17</v>
      </c>
      <c r="D11" s="18"/>
      <c r="E11" s="11">
        <v>800</v>
      </c>
      <c r="F11" s="11">
        <v>16</v>
      </c>
      <c r="G11" s="17"/>
      <c r="H11" s="14"/>
      <c r="I11" s="18"/>
      <c r="J11" s="17"/>
      <c r="K11" s="17"/>
      <c r="L11" s="18"/>
      <c r="M11" s="15"/>
      <c r="N11" s="18"/>
      <c r="O11" s="66"/>
      <c r="P11" s="17"/>
      <c r="Q11" s="18"/>
      <c r="R11" s="18"/>
      <c r="S11" s="17"/>
      <c r="T11" s="17"/>
      <c r="U11" s="18"/>
      <c r="V11" s="15"/>
      <c r="W11" s="18"/>
      <c r="X11" s="66"/>
      <c r="Y11" s="17"/>
      <c r="Z11" s="17"/>
      <c r="AA11" s="18"/>
      <c r="AB11" s="15"/>
      <c r="AC11" s="18"/>
      <c r="AD11" s="66"/>
      <c r="AE11" s="67" t="s">
        <v>23</v>
      </c>
      <c r="AF11" s="99"/>
      <c r="AG11" s="100"/>
    </row>
    <row r="12" spans="1:33" ht="15.75" customHeight="1" x14ac:dyDescent="0.25">
      <c r="A12" s="10">
        <v>9</v>
      </c>
      <c r="B12" s="24">
        <v>800</v>
      </c>
      <c r="C12" s="11">
        <v>16</v>
      </c>
      <c r="D12" s="18"/>
      <c r="E12" s="23">
        <v>900</v>
      </c>
      <c r="F12" s="11">
        <v>17</v>
      </c>
      <c r="G12" s="17"/>
      <c r="H12" s="14"/>
      <c r="I12" s="18"/>
      <c r="J12" s="17"/>
      <c r="K12" s="17"/>
      <c r="L12" s="18"/>
      <c r="M12" s="15"/>
      <c r="N12" s="18"/>
      <c r="O12" s="29"/>
      <c r="P12" s="11">
        <v>2</v>
      </c>
      <c r="Q12" s="12">
        <v>1</v>
      </c>
      <c r="R12" s="29">
        <v>1</v>
      </c>
      <c r="S12" s="17"/>
      <c r="T12" s="17"/>
      <c r="U12" s="18"/>
      <c r="V12" s="15"/>
      <c r="W12" s="18"/>
      <c r="X12" s="29"/>
      <c r="Y12" s="17"/>
      <c r="Z12" s="17"/>
      <c r="AA12" s="18"/>
      <c r="AB12" s="15"/>
      <c r="AC12" s="18"/>
      <c r="AD12" s="29"/>
      <c r="AE12" s="67" t="s">
        <v>23</v>
      </c>
      <c r="AF12" s="99"/>
      <c r="AG12" s="100"/>
    </row>
    <row r="13" spans="1:33" ht="15.75" customHeight="1" x14ac:dyDescent="0.25">
      <c r="A13" s="10">
        <v>10</v>
      </c>
      <c r="B13" s="24">
        <v>900</v>
      </c>
      <c r="C13" s="11">
        <v>17</v>
      </c>
      <c r="D13" s="18"/>
      <c r="E13" s="23">
        <v>1000</v>
      </c>
      <c r="F13" s="11">
        <v>17</v>
      </c>
      <c r="G13" s="17"/>
      <c r="H13" s="14"/>
      <c r="I13" s="18"/>
      <c r="J13" s="11"/>
      <c r="K13" s="23">
        <v>40</v>
      </c>
      <c r="L13" s="12"/>
      <c r="M13" s="28">
        <f>(J13+K13*2+L13*3)/(J13+K13+L13)</f>
        <v>2</v>
      </c>
      <c r="N13" s="26">
        <f>(J13+K13+L13)/((($F13+$C13)/2)*($E13-$B13))*100</f>
        <v>2.3529411764705883</v>
      </c>
      <c r="O13" s="66">
        <v>4</v>
      </c>
      <c r="P13" s="17"/>
      <c r="Q13" s="18"/>
      <c r="R13" s="18"/>
      <c r="S13" s="17"/>
      <c r="T13" s="17"/>
      <c r="U13" s="18"/>
      <c r="V13" s="15"/>
      <c r="W13" s="12"/>
      <c r="X13" s="66"/>
      <c r="Y13" s="17"/>
      <c r="Z13" s="17"/>
      <c r="AA13" s="18"/>
      <c r="AB13" s="15"/>
      <c r="AC13" s="12"/>
      <c r="AD13" s="66"/>
      <c r="AE13" s="67" t="s">
        <v>23</v>
      </c>
      <c r="AF13" s="99"/>
      <c r="AG13" s="100"/>
    </row>
    <row r="14" spans="1:33" ht="15.75" customHeight="1" x14ac:dyDescent="0.25">
      <c r="A14" s="10">
        <v>11</v>
      </c>
      <c r="B14" s="24">
        <v>1000</v>
      </c>
      <c r="C14" s="11">
        <v>17</v>
      </c>
      <c r="D14" s="18"/>
      <c r="E14" s="23">
        <v>1100</v>
      </c>
      <c r="F14" s="11">
        <v>16</v>
      </c>
      <c r="G14" s="17"/>
      <c r="H14" s="14"/>
      <c r="I14" s="18"/>
      <c r="J14" s="17"/>
      <c r="K14" s="17"/>
      <c r="L14" s="18"/>
      <c r="M14" s="15"/>
      <c r="N14" s="18"/>
      <c r="O14" s="29"/>
      <c r="P14" s="11">
        <v>1</v>
      </c>
      <c r="Q14" s="12">
        <v>1</v>
      </c>
      <c r="R14" s="29">
        <v>1</v>
      </c>
      <c r="S14" s="17"/>
      <c r="T14" s="17"/>
      <c r="U14" s="18"/>
      <c r="V14" s="15"/>
      <c r="W14" s="18"/>
      <c r="X14" s="29"/>
      <c r="Y14" s="17"/>
      <c r="Z14" s="17"/>
      <c r="AA14" s="18"/>
      <c r="AB14" s="15"/>
      <c r="AC14" s="18"/>
      <c r="AD14" s="29"/>
      <c r="AE14" s="67" t="s">
        <v>23</v>
      </c>
      <c r="AF14" s="99"/>
      <c r="AG14" s="100"/>
    </row>
    <row r="15" spans="1:33" ht="15.75" customHeight="1" x14ac:dyDescent="0.25">
      <c r="A15" s="10">
        <v>12</v>
      </c>
      <c r="B15" s="24">
        <v>1100</v>
      </c>
      <c r="C15" s="11">
        <v>16</v>
      </c>
      <c r="D15" s="18"/>
      <c r="E15" s="23">
        <v>1200</v>
      </c>
      <c r="F15" s="11">
        <v>15</v>
      </c>
      <c r="G15" s="17"/>
      <c r="H15" s="14"/>
      <c r="I15" s="18"/>
      <c r="J15" s="17"/>
      <c r="K15" s="17"/>
      <c r="L15" s="18"/>
      <c r="M15" s="15"/>
      <c r="N15" s="18"/>
      <c r="O15" s="66"/>
      <c r="P15" s="17"/>
      <c r="Q15" s="18"/>
      <c r="R15" s="18"/>
      <c r="S15" s="17"/>
      <c r="T15" s="17"/>
      <c r="U15" s="18"/>
      <c r="V15" s="15"/>
      <c r="W15" s="18"/>
      <c r="X15" s="66"/>
      <c r="Y15" s="17"/>
      <c r="Z15" s="17"/>
      <c r="AA15" s="18"/>
      <c r="AB15" s="15"/>
      <c r="AC15" s="18"/>
      <c r="AD15" s="66"/>
      <c r="AE15" s="67" t="s">
        <v>23</v>
      </c>
      <c r="AF15" s="95" t="s">
        <v>56</v>
      </c>
      <c r="AG15" s="100"/>
    </row>
    <row r="16" spans="1:33" ht="15.75" customHeight="1" x14ac:dyDescent="0.25">
      <c r="A16" s="10">
        <v>13</v>
      </c>
      <c r="B16" s="24">
        <v>1200</v>
      </c>
      <c r="C16" s="11">
        <v>15</v>
      </c>
      <c r="D16" s="18"/>
      <c r="E16" s="23">
        <v>1300</v>
      </c>
      <c r="F16" s="11">
        <v>12</v>
      </c>
      <c r="G16" s="17"/>
      <c r="H16" s="14"/>
      <c r="I16" s="18"/>
      <c r="J16" s="23">
        <v>536</v>
      </c>
      <c r="K16" s="11"/>
      <c r="L16" s="12"/>
      <c r="M16" s="28">
        <f t="shared" ref="M16:M20" si="0">(J16+K16*2+L16*3)/(J16+K16+L16)</f>
        <v>1</v>
      </c>
      <c r="N16" s="26">
        <f t="shared" ref="N16:N20" si="1">(J16+K16+L16)/((($F16+$C16)/2)*($E16-$B16))*100</f>
        <v>39.703703703703702</v>
      </c>
      <c r="O16" s="66">
        <v>3</v>
      </c>
      <c r="P16" s="17"/>
      <c r="Q16" s="18"/>
      <c r="R16" s="18"/>
      <c r="S16" s="17"/>
      <c r="T16" s="17"/>
      <c r="U16" s="18"/>
      <c r="V16" s="15"/>
      <c r="W16" s="12"/>
      <c r="X16" s="66"/>
      <c r="Y16" s="17"/>
      <c r="Z16" s="17"/>
      <c r="AA16" s="18"/>
      <c r="AB16" s="15"/>
      <c r="AC16" s="12"/>
      <c r="AD16" s="66"/>
      <c r="AE16" s="67" t="s">
        <v>23</v>
      </c>
      <c r="AF16" s="99"/>
      <c r="AG16" s="100"/>
    </row>
    <row r="17" spans="1:33" ht="15.75" customHeight="1" x14ac:dyDescent="0.25">
      <c r="A17" s="10">
        <v>14</v>
      </c>
      <c r="B17" s="24">
        <v>1300</v>
      </c>
      <c r="C17" s="11">
        <v>12</v>
      </c>
      <c r="D17" s="18"/>
      <c r="E17" s="23">
        <v>1400</v>
      </c>
      <c r="F17" s="11">
        <v>13</v>
      </c>
      <c r="G17" s="17"/>
      <c r="H17" s="14"/>
      <c r="I17" s="18"/>
      <c r="J17" s="23">
        <v>491</v>
      </c>
      <c r="K17" s="11"/>
      <c r="L17" s="12"/>
      <c r="M17" s="28">
        <f t="shared" si="0"/>
        <v>1</v>
      </c>
      <c r="N17" s="26">
        <f t="shared" si="1"/>
        <v>39.28</v>
      </c>
      <c r="O17" s="29">
        <v>3</v>
      </c>
      <c r="P17" s="11">
        <v>1</v>
      </c>
      <c r="Q17" s="12">
        <v>1</v>
      </c>
      <c r="R17" s="29">
        <v>1</v>
      </c>
      <c r="S17" s="17"/>
      <c r="T17" s="17"/>
      <c r="U17" s="18"/>
      <c r="V17" s="15"/>
      <c r="W17" s="12"/>
      <c r="X17" s="29"/>
      <c r="Y17" s="17"/>
      <c r="Z17" s="17"/>
      <c r="AA17" s="18"/>
      <c r="AB17" s="15"/>
      <c r="AC17" s="12"/>
      <c r="AD17" s="29"/>
      <c r="AE17" s="67" t="s">
        <v>23</v>
      </c>
      <c r="AF17" s="99"/>
      <c r="AG17" s="100"/>
    </row>
    <row r="18" spans="1:33" ht="15.75" customHeight="1" x14ac:dyDescent="0.25">
      <c r="A18" s="10">
        <v>15</v>
      </c>
      <c r="B18" s="23">
        <v>1400</v>
      </c>
      <c r="C18" s="11">
        <v>13</v>
      </c>
      <c r="D18" s="18"/>
      <c r="E18" s="23">
        <v>1500</v>
      </c>
      <c r="F18" s="11">
        <v>15</v>
      </c>
      <c r="G18" s="17"/>
      <c r="H18" s="14"/>
      <c r="I18" s="18"/>
      <c r="J18" s="23">
        <v>575</v>
      </c>
      <c r="K18" s="23">
        <v>117</v>
      </c>
      <c r="L18" s="12"/>
      <c r="M18" s="19">
        <f t="shared" si="0"/>
        <v>1.1690751445086704</v>
      </c>
      <c r="N18" s="26">
        <f t="shared" si="1"/>
        <v>49.428571428571431</v>
      </c>
      <c r="O18" s="66">
        <v>3</v>
      </c>
      <c r="P18" s="17"/>
      <c r="Q18" s="18"/>
      <c r="R18" s="18"/>
      <c r="S18" s="17"/>
      <c r="T18" s="17"/>
      <c r="U18" s="18"/>
      <c r="V18" s="12"/>
      <c r="W18" s="12"/>
      <c r="X18" s="66"/>
      <c r="Y18" s="17"/>
      <c r="Z18" s="17"/>
      <c r="AA18" s="18"/>
      <c r="AB18" s="12"/>
      <c r="AC18" s="12"/>
      <c r="AD18" s="66"/>
      <c r="AE18" s="67" t="s">
        <v>23</v>
      </c>
      <c r="AF18" s="99"/>
      <c r="AG18" s="100"/>
    </row>
    <row r="19" spans="1:33" ht="15.75" customHeight="1" x14ac:dyDescent="0.25">
      <c r="A19" s="10">
        <v>16</v>
      </c>
      <c r="B19" s="11">
        <v>1500</v>
      </c>
      <c r="C19" s="11">
        <v>15</v>
      </c>
      <c r="D19" s="18"/>
      <c r="E19" s="11">
        <v>1600</v>
      </c>
      <c r="F19" s="11">
        <v>14</v>
      </c>
      <c r="G19" s="17"/>
      <c r="H19" s="14"/>
      <c r="I19" s="18"/>
      <c r="J19" s="23">
        <v>496.5</v>
      </c>
      <c r="K19" s="23">
        <v>100</v>
      </c>
      <c r="L19" s="12"/>
      <c r="M19" s="19">
        <f t="shared" si="0"/>
        <v>1.1676445934618609</v>
      </c>
      <c r="N19" s="26">
        <f t="shared" si="1"/>
        <v>41.137931034482762</v>
      </c>
      <c r="O19" s="66">
        <v>3</v>
      </c>
      <c r="P19" s="17"/>
      <c r="Q19" s="18"/>
      <c r="R19" s="18"/>
      <c r="S19" s="17"/>
      <c r="T19" s="17"/>
      <c r="U19" s="18"/>
      <c r="V19" s="12"/>
      <c r="W19" s="12"/>
      <c r="X19" s="18"/>
      <c r="Y19" s="17"/>
      <c r="Z19" s="17"/>
      <c r="AA19" s="18"/>
      <c r="AB19" s="12"/>
      <c r="AC19" s="12"/>
      <c r="AD19" s="18"/>
      <c r="AE19" s="67" t="s">
        <v>23</v>
      </c>
      <c r="AF19" s="99"/>
      <c r="AG19" s="100"/>
    </row>
    <row r="20" spans="1:33" ht="15.75" customHeight="1" x14ac:dyDescent="0.25">
      <c r="A20" s="10">
        <v>17</v>
      </c>
      <c r="B20" s="11">
        <v>1600</v>
      </c>
      <c r="C20" s="11">
        <v>14</v>
      </c>
      <c r="D20" s="18"/>
      <c r="E20" s="11">
        <v>1700</v>
      </c>
      <c r="F20" s="11">
        <v>16</v>
      </c>
      <c r="G20" s="18"/>
      <c r="H20" s="2"/>
      <c r="I20" s="18"/>
      <c r="J20" s="23">
        <v>420</v>
      </c>
      <c r="K20" s="11"/>
      <c r="L20" s="12"/>
      <c r="M20" s="28">
        <f t="shared" si="0"/>
        <v>1</v>
      </c>
      <c r="N20" s="26">
        <f t="shared" si="1"/>
        <v>28.000000000000004</v>
      </c>
      <c r="O20" s="29">
        <v>2</v>
      </c>
      <c r="P20" s="23">
        <v>9</v>
      </c>
      <c r="Q20" s="29">
        <v>2</v>
      </c>
      <c r="R20" s="29">
        <v>5</v>
      </c>
      <c r="S20" s="17"/>
      <c r="T20" s="17"/>
      <c r="U20" s="18"/>
      <c r="V20" s="12"/>
      <c r="W20" s="12"/>
      <c r="X20" s="29"/>
      <c r="Y20" s="17"/>
      <c r="Z20" s="17"/>
      <c r="AA20" s="18"/>
      <c r="AB20" s="12"/>
      <c r="AC20" s="12"/>
      <c r="AD20" s="29"/>
      <c r="AE20" s="67" t="s">
        <v>24</v>
      </c>
      <c r="AF20" s="95" t="s">
        <v>57</v>
      </c>
      <c r="AG20" s="100"/>
    </row>
    <row r="21" spans="1:33" ht="15.75" customHeight="1" x14ac:dyDescent="0.25">
      <c r="A21" s="10">
        <v>18</v>
      </c>
      <c r="B21" s="11">
        <v>1700</v>
      </c>
      <c r="C21" s="11">
        <v>16</v>
      </c>
      <c r="D21" s="18"/>
      <c r="E21" s="11">
        <v>1800</v>
      </c>
      <c r="F21" s="11">
        <v>13</v>
      </c>
      <c r="G21" s="18"/>
      <c r="H21" s="2"/>
      <c r="I21" s="18"/>
      <c r="J21" s="17"/>
      <c r="K21" s="17"/>
      <c r="L21" s="18"/>
      <c r="M21" s="18"/>
      <c r="N21" s="18"/>
      <c r="O21" s="12"/>
      <c r="P21" s="11">
        <v>34</v>
      </c>
      <c r="Q21" s="12">
        <v>2</v>
      </c>
      <c r="R21" s="29">
        <v>6</v>
      </c>
      <c r="S21" s="11"/>
      <c r="T21" s="23">
        <v>36</v>
      </c>
      <c r="U21" s="12"/>
      <c r="V21" s="19">
        <f>(S21+T21*2+U21*3)/(S21+T21+U21)</f>
        <v>2</v>
      </c>
      <c r="W21" s="26">
        <f>(S21+T21+U21)/((($F21+$C21)/2)*($E21-$B21))*100</f>
        <v>2.4827586206896552</v>
      </c>
      <c r="X21" s="29">
        <v>4</v>
      </c>
      <c r="Y21" s="17"/>
      <c r="Z21" s="17"/>
      <c r="AA21" s="18"/>
      <c r="AB21" s="18"/>
      <c r="AC21" s="18"/>
      <c r="AD21" s="12"/>
      <c r="AE21" s="67" t="s">
        <v>26</v>
      </c>
      <c r="AF21" s="99"/>
      <c r="AG21" s="100"/>
    </row>
    <row r="22" spans="1:33" ht="15.75" customHeight="1" x14ac:dyDescent="0.25">
      <c r="A22" s="10">
        <v>19</v>
      </c>
      <c r="B22" s="11">
        <v>1800</v>
      </c>
      <c r="C22" s="11">
        <v>13</v>
      </c>
      <c r="D22" s="18"/>
      <c r="E22" s="11">
        <v>1900</v>
      </c>
      <c r="F22" s="11">
        <v>12</v>
      </c>
      <c r="G22" s="18"/>
      <c r="H22" s="2"/>
      <c r="I22" s="18"/>
      <c r="J22" s="17"/>
      <c r="K22" s="17"/>
      <c r="L22" s="18"/>
      <c r="M22" s="18"/>
      <c r="N22" s="18"/>
      <c r="O22" s="12"/>
      <c r="P22" s="11">
        <v>1</v>
      </c>
      <c r="Q22" s="12">
        <v>1</v>
      </c>
      <c r="R22" s="29">
        <v>1</v>
      </c>
      <c r="S22" s="17"/>
      <c r="T22" s="17"/>
      <c r="U22" s="18"/>
      <c r="V22" s="18"/>
      <c r="W22" s="18"/>
      <c r="X22" s="12"/>
      <c r="Y22" s="23">
        <v>20</v>
      </c>
      <c r="Z22" s="11"/>
      <c r="AA22" s="12"/>
      <c r="AB22" s="19">
        <f t="shared" ref="AB22:AB23" si="2">(Y22+Z22*2+AA22*3)/(Y22+Z22+AA22)</f>
        <v>1</v>
      </c>
      <c r="AC22" s="26">
        <f t="shared" ref="AC22:AC23" si="3">(Y22+Z22+AA22)/((($F22+$C22)/2)*($E22-$B22))*100</f>
        <v>1.6</v>
      </c>
      <c r="AD22" s="29">
        <v>1</v>
      </c>
      <c r="AE22" s="67" t="s">
        <v>26</v>
      </c>
      <c r="AF22" s="99"/>
      <c r="AG22" s="100"/>
    </row>
    <row r="23" spans="1:33" ht="15.75" customHeight="1" x14ac:dyDescent="0.25">
      <c r="A23" s="10">
        <v>20</v>
      </c>
      <c r="B23" s="11">
        <v>1900</v>
      </c>
      <c r="C23" s="11">
        <v>12</v>
      </c>
      <c r="D23" s="18"/>
      <c r="E23" s="11">
        <v>2000</v>
      </c>
      <c r="F23" s="11">
        <v>14</v>
      </c>
      <c r="G23" s="18"/>
      <c r="H23" s="2"/>
      <c r="I23" s="18"/>
      <c r="J23" s="17"/>
      <c r="K23" s="17"/>
      <c r="L23" s="18"/>
      <c r="M23" s="18"/>
      <c r="N23" s="18"/>
      <c r="O23" s="12"/>
      <c r="P23" s="11">
        <v>13</v>
      </c>
      <c r="Q23" s="12">
        <v>2</v>
      </c>
      <c r="R23" s="29">
        <v>6</v>
      </c>
      <c r="S23" s="17"/>
      <c r="T23" s="17"/>
      <c r="U23" s="18"/>
      <c r="V23" s="18"/>
      <c r="W23" s="18"/>
      <c r="X23" s="12"/>
      <c r="Y23" s="23">
        <v>39</v>
      </c>
      <c r="Z23" s="11"/>
      <c r="AA23" s="12"/>
      <c r="AB23" s="19">
        <f t="shared" si="2"/>
        <v>1</v>
      </c>
      <c r="AC23" s="26">
        <f t="shared" si="3"/>
        <v>3</v>
      </c>
      <c r="AD23" s="29">
        <v>1</v>
      </c>
      <c r="AE23" s="67" t="s">
        <v>26</v>
      </c>
      <c r="AF23" s="99"/>
      <c r="AG23" s="100"/>
    </row>
    <row r="24" spans="1:33" ht="15.75" customHeight="1" x14ac:dyDescent="0.25">
      <c r="A24" s="10">
        <v>21</v>
      </c>
      <c r="B24" s="11">
        <v>2000</v>
      </c>
      <c r="C24" s="11">
        <v>14</v>
      </c>
      <c r="D24" s="18"/>
      <c r="E24" s="11">
        <v>2100</v>
      </c>
      <c r="F24" s="11">
        <v>17</v>
      </c>
      <c r="G24" s="18"/>
      <c r="H24" s="2"/>
      <c r="I24" s="18"/>
      <c r="J24" s="17"/>
      <c r="K24" s="17"/>
      <c r="L24" s="18"/>
      <c r="M24" s="18"/>
      <c r="N24" s="18"/>
      <c r="O24" s="12"/>
      <c r="P24" s="11">
        <v>34</v>
      </c>
      <c r="Q24" s="12">
        <v>2</v>
      </c>
      <c r="R24" s="29">
        <v>6</v>
      </c>
      <c r="S24" s="17"/>
      <c r="T24" s="17"/>
      <c r="U24" s="18"/>
      <c r="V24" s="18"/>
      <c r="W24" s="18"/>
      <c r="X24" s="12"/>
      <c r="Y24" s="17"/>
      <c r="Z24" s="17"/>
      <c r="AA24" s="18"/>
      <c r="AB24" s="18"/>
      <c r="AC24" s="18"/>
      <c r="AD24" s="12"/>
      <c r="AE24" s="67" t="s">
        <v>26</v>
      </c>
      <c r="AF24" s="99"/>
      <c r="AG24" s="100"/>
    </row>
    <row r="25" spans="1:33" ht="15.75" customHeight="1" x14ac:dyDescent="0.25">
      <c r="A25" s="10">
        <v>22</v>
      </c>
      <c r="B25" s="11">
        <v>2100</v>
      </c>
      <c r="C25" s="11">
        <v>17</v>
      </c>
      <c r="D25" s="18"/>
      <c r="E25" s="11">
        <v>2200</v>
      </c>
      <c r="F25" s="11">
        <v>18</v>
      </c>
      <c r="G25" s="18"/>
      <c r="H25" s="2"/>
      <c r="I25" s="18"/>
      <c r="J25" s="17"/>
      <c r="K25" s="17"/>
      <c r="L25" s="18"/>
      <c r="M25" s="18"/>
      <c r="N25" s="18"/>
      <c r="O25" s="12"/>
      <c r="P25" s="11">
        <v>26</v>
      </c>
      <c r="Q25" s="12">
        <v>2</v>
      </c>
      <c r="R25" s="29">
        <v>6</v>
      </c>
      <c r="S25" s="17"/>
      <c r="T25" s="17"/>
      <c r="U25" s="18"/>
      <c r="V25" s="18"/>
      <c r="W25" s="18"/>
      <c r="X25" s="12"/>
      <c r="Y25" s="17"/>
      <c r="Z25" s="17"/>
      <c r="AA25" s="18"/>
      <c r="AB25" s="18"/>
      <c r="AC25" s="18"/>
      <c r="AD25" s="12"/>
      <c r="AE25" s="67" t="s">
        <v>26</v>
      </c>
      <c r="AF25" s="99"/>
      <c r="AG25" s="100"/>
    </row>
    <row r="26" spans="1:33" ht="15.75" customHeight="1" x14ac:dyDescent="0.25">
      <c r="A26" s="10">
        <v>23</v>
      </c>
      <c r="B26" s="11">
        <v>2200</v>
      </c>
      <c r="C26" s="11">
        <v>18</v>
      </c>
      <c r="D26" s="18"/>
      <c r="E26" s="11">
        <v>2300</v>
      </c>
      <c r="F26" s="11">
        <v>16</v>
      </c>
      <c r="G26" s="18"/>
      <c r="H26" s="2"/>
      <c r="I26" s="18"/>
      <c r="J26" s="17"/>
      <c r="K26" s="17"/>
      <c r="L26" s="18"/>
      <c r="M26" s="18"/>
      <c r="N26" s="18"/>
      <c r="O26" s="29"/>
      <c r="P26" s="23">
        <v>29</v>
      </c>
      <c r="Q26" s="12">
        <v>2</v>
      </c>
      <c r="R26" s="29">
        <v>6</v>
      </c>
      <c r="S26" s="11"/>
      <c r="T26" s="23">
        <v>58</v>
      </c>
      <c r="U26" s="12"/>
      <c r="V26" s="19">
        <f>(S26+T26*2+U26*3)/(S26+T26+U26)</f>
        <v>2</v>
      </c>
      <c r="W26" s="26">
        <f>(S26+T26+U26)/((($F26+$C26)/2)*($E26-$B26))*100</f>
        <v>3.4117647058823533</v>
      </c>
      <c r="X26" s="29">
        <v>4</v>
      </c>
      <c r="Y26" s="17"/>
      <c r="Z26" s="17"/>
      <c r="AA26" s="18"/>
      <c r="AB26" s="18"/>
      <c r="AC26" s="18"/>
      <c r="AD26" s="29"/>
      <c r="AE26" s="67" t="s">
        <v>26</v>
      </c>
      <c r="AF26" s="99"/>
      <c r="AG26" s="100"/>
    </row>
    <row r="27" spans="1:33" ht="15.75" customHeight="1" x14ac:dyDescent="0.25">
      <c r="A27" s="10">
        <v>24</v>
      </c>
      <c r="B27" s="11">
        <v>2300</v>
      </c>
      <c r="C27" s="11">
        <v>16</v>
      </c>
      <c r="D27" s="18"/>
      <c r="E27" s="11">
        <v>2400</v>
      </c>
      <c r="F27" s="11">
        <v>13</v>
      </c>
      <c r="G27" s="18"/>
      <c r="H27" s="2"/>
      <c r="I27" s="18"/>
      <c r="J27" s="17"/>
      <c r="K27" s="17"/>
      <c r="L27" s="18"/>
      <c r="M27" s="18"/>
      <c r="N27" s="18"/>
      <c r="O27" s="12"/>
      <c r="P27" s="11">
        <v>17</v>
      </c>
      <c r="Q27" s="29">
        <v>1</v>
      </c>
      <c r="R27" s="29">
        <v>3</v>
      </c>
      <c r="S27" s="17"/>
      <c r="T27" s="17"/>
      <c r="U27" s="18"/>
      <c r="V27" s="18"/>
      <c r="W27" s="18"/>
      <c r="X27" s="12"/>
      <c r="Y27" s="23">
        <v>15</v>
      </c>
      <c r="Z27" s="11"/>
      <c r="AA27" s="12"/>
      <c r="AB27" s="19">
        <f>(Y27+Z27*2+AA27*3)/(Y27+Z27+AA27)</f>
        <v>1</v>
      </c>
      <c r="AC27" s="26">
        <f>(Y27+Z27+AA27)/((($F27+$C27)/2)*($E27-$B27))*100</f>
        <v>1.0344827586206897</v>
      </c>
      <c r="AD27" s="29">
        <v>1</v>
      </c>
      <c r="AE27" s="67" t="s">
        <v>26</v>
      </c>
      <c r="AF27" s="99"/>
      <c r="AG27" s="100"/>
    </row>
    <row r="28" spans="1:33" ht="15.75" customHeight="1" x14ac:dyDescent="0.25">
      <c r="A28" s="10">
        <v>25</v>
      </c>
      <c r="B28" s="23">
        <v>2400</v>
      </c>
      <c r="C28" s="23">
        <v>13</v>
      </c>
      <c r="D28" s="18"/>
      <c r="E28" s="23">
        <v>2500</v>
      </c>
      <c r="F28" s="23">
        <v>15</v>
      </c>
      <c r="G28" s="18"/>
      <c r="H28" s="2"/>
      <c r="I28" s="18"/>
      <c r="J28" s="68">
        <v>50</v>
      </c>
      <c r="K28" s="17"/>
      <c r="L28" s="18"/>
      <c r="M28" s="19">
        <f t="shared" ref="M28:M31" si="4">(J28+K28*2+L28*3)/(J28+K28+L28)</f>
        <v>1</v>
      </c>
      <c r="N28" s="26">
        <f t="shared" ref="N28:N31" si="5">(J28+K28+L28)/((($F28+$C28)/2)*($E28-$B28))*100</f>
        <v>3.5714285714285712</v>
      </c>
      <c r="O28" s="29">
        <v>1</v>
      </c>
      <c r="P28" s="11"/>
      <c r="Q28" s="29"/>
      <c r="R28" s="29"/>
      <c r="S28" s="17"/>
      <c r="T28" s="17"/>
      <c r="U28" s="18"/>
      <c r="V28" s="18"/>
      <c r="W28" s="18"/>
      <c r="X28" s="12"/>
      <c r="Y28" s="11"/>
      <c r="Z28" s="11"/>
      <c r="AA28" s="12"/>
      <c r="AB28" s="18"/>
      <c r="AC28" s="18"/>
      <c r="AD28" s="12"/>
      <c r="AE28" s="67" t="s">
        <v>26</v>
      </c>
      <c r="AF28" s="99"/>
      <c r="AG28" s="100"/>
    </row>
    <row r="29" spans="1:33" ht="15.75" customHeight="1" x14ac:dyDescent="0.25">
      <c r="A29" s="10">
        <v>26</v>
      </c>
      <c r="B29" s="23">
        <v>2500</v>
      </c>
      <c r="C29" s="11">
        <v>15</v>
      </c>
      <c r="D29" s="18"/>
      <c r="E29" s="23">
        <v>2600</v>
      </c>
      <c r="F29" s="11">
        <v>12</v>
      </c>
      <c r="G29" s="18"/>
      <c r="H29" s="2"/>
      <c r="I29" s="18"/>
      <c r="J29" s="23">
        <v>35</v>
      </c>
      <c r="K29" s="23">
        <v>159</v>
      </c>
      <c r="L29" s="29">
        <v>64</v>
      </c>
      <c r="M29" s="19">
        <f t="shared" si="4"/>
        <v>2.112403100775194</v>
      </c>
      <c r="N29" s="26">
        <f t="shared" si="5"/>
        <v>19.111111111111111</v>
      </c>
      <c r="O29" s="66">
        <v>5</v>
      </c>
      <c r="P29" s="17"/>
      <c r="Q29" s="18"/>
      <c r="R29" s="18"/>
      <c r="S29" s="17"/>
      <c r="T29" s="17"/>
      <c r="U29" s="18"/>
      <c r="V29" s="29"/>
      <c r="W29" s="29"/>
      <c r="X29" s="18"/>
      <c r="Y29" s="17"/>
      <c r="Z29" s="17"/>
      <c r="AA29" s="18"/>
      <c r="AB29" s="29"/>
      <c r="AC29" s="29"/>
      <c r="AD29" s="18"/>
      <c r="AE29" s="67" t="s">
        <v>26</v>
      </c>
      <c r="AF29" s="99"/>
      <c r="AG29" s="100"/>
    </row>
    <row r="30" spans="1:33" ht="15.75" customHeight="1" x14ac:dyDescent="0.25">
      <c r="A30" s="10">
        <v>27</v>
      </c>
      <c r="B30" s="11">
        <v>2600</v>
      </c>
      <c r="C30" s="11">
        <v>12</v>
      </c>
      <c r="D30" s="18"/>
      <c r="E30" s="11">
        <v>2700</v>
      </c>
      <c r="F30" s="11">
        <v>14</v>
      </c>
      <c r="G30" s="18"/>
      <c r="H30" s="2"/>
      <c r="I30" s="18"/>
      <c r="J30" s="23">
        <v>25</v>
      </c>
      <c r="K30" s="11"/>
      <c r="L30" s="12"/>
      <c r="M30" s="19">
        <f t="shared" si="4"/>
        <v>1</v>
      </c>
      <c r="N30" s="26">
        <f t="shared" si="5"/>
        <v>1.9230769230769231</v>
      </c>
      <c r="O30" s="66">
        <v>1</v>
      </c>
      <c r="P30" s="17"/>
      <c r="Q30" s="18"/>
      <c r="R30" s="18"/>
      <c r="S30" s="17"/>
      <c r="T30" s="17"/>
      <c r="U30" s="18"/>
      <c r="V30" s="12"/>
      <c r="W30" s="12"/>
      <c r="X30" s="18"/>
      <c r="Y30" s="17"/>
      <c r="Z30" s="17"/>
      <c r="AA30" s="18"/>
      <c r="AB30" s="12"/>
      <c r="AC30" s="12"/>
      <c r="AD30" s="18"/>
      <c r="AE30" s="67" t="s">
        <v>26</v>
      </c>
      <c r="AF30" s="99"/>
      <c r="AG30" s="100"/>
    </row>
    <row r="31" spans="1:33" ht="15.75" customHeight="1" x14ac:dyDescent="0.25">
      <c r="A31" s="10">
        <v>28</v>
      </c>
      <c r="B31" s="11">
        <v>2700</v>
      </c>
      <c r="C31" s="11">
        <v>14</v>
      </c>
      <c r="D31" s="18"/>
      <c r="E31" s="11">
        <v>2800</v>
      </c>
      <c r="F31" s="11">
        <v>11</v>
      </c>
      <c r="G31" s="18"/>
      <c r="H31" s="2"/>
      <c r="I31" s="18"/>
      <c r="J31" s="23">
        <v>26</v>
      </c>
      <c r="K31" s="11"/>
      <c r="L31" s="12"/>
      <c r="M31" s="19">
        <f t="shared" si="4"/>
        <v>1</v>
      </c>
      <c r="N31" s="26">
        <f t="shared" si="5"/>
        <v>2.08</v>
      </c>
      <c r="O31" s="66">
        <v>1</v>
      </c>
      <c r="P31" s="17"/>
      <c r="Q31" s="18"/>
      <c r="R31" s="18"/>
      <c r="S31" s="17"/>
      <c r="T31" s="17"/>
      <c r="U31" s="18"/>
      <c r="V31" s="12"/>
      <c r="W31" s="12"/>
      <c r="X31" s="18"/>
      <c r="Y31" s="17"/>
      <c r="Z31" s="17"/>
      <c r="AA31" s="18"/>
      <c r="AB31" s="12"/>
      <c r="AC31" s="12"/>
      <c r="AD31" s="18"/>
      <c r="AE31" s="67" t="s">
        <v>26</v>
      </c>
      <c r="AF31" s="99"/>
      <c r="AG31" s="100"/>
    </row>
    <row r="32" spans="1:33" ht="13.2" x14ac:dyDescent="0.25">
      <c r="A32" s="10">
        <v>29</v>
      </c>
      <c r="B32" s="11">
        <v>2800</v>
      </c>
      <c r="C32" s="11">
        <v>11</v>
      </c>
      <c r="D32" s="18"/>
      <c r="E32" s="11">
        <v>2900</v>
      </c>
      <c r="F32" s="11">
        <v>13</v>
      </c>
      <c r="G32" s="18"/>
      <c r="H32" s="2"/>
      <c r="I32" s="18"/>
      <c r="J32" s="17"/>
      <c r="K32" s="17"/>
      <c r="L32" s="18"/>
      <c r="M32" s="18"/>
      <c r="N32" s="18"/>
      <c r="O32" s="12"/>
      <c r="P32" s="11">
        <v>22</v>
      </c>
      <c r="Q32" s="12">
        <v>2</v>
      </c>
      <c r="R32" s="29">
        <v>6</v>
      </c>
      <c r="S32" s="17"/>
      <c r="T32" s="17"/>
      <c r="U32" s="18"/>
      <c r="V32" s="18"/>
      <c r="W32" s="18"/>
      <c r="X32" s="12"/>
      <c r="Y32" s="17"/>
      <c r="Z32" s="17"/>
      <c r="AA32" s="18"/>
      <c r="AB32" s="18"/>
      <c r="AC32" s="18"/>
      <c r="AD32" s="12"/>
      <c r="AE32" s="67" t="s">
        <v>26</v>
      </c>
      <c r="AF32" s="99"/>
      <c r="AG32" s="100"/>
    </row>
    <row r="33" spans="1:33" ht="13.2" x14ac:dyDescent="0.25">
      <c r="A33" s="10">
        <v>30</v>
      </c>
      <c r="B33" s="11">
        <v>2900</v>
      </c>
      <c r="C33" s="11">
        <v>13</v>
      </c>
      <c r="D33" s="66">
        <v>14</v>
      </c>
      <c r="E33" s="11">
        <v>3000</v>
      </c>
      <c r="F33" s="11">
        <v>14</v>
      </c>
      <c r="G33" s="18"/>
      <c r="H33" s="25">
        <v>11</v>
      </c>
      <c r="I33" s="66">
        <v>11</v>
      </c>
      <c r="J33" s="17"/>
      <c r="K33" s="17"/>
      <c r="L33" s="18"/>
      <c r="M33" s="18"/>
      <c r="N33" s="18"/>
      <c r="O33" s="12"/>
      <c r="P33" s="11">
        <v>13</v>
      </c>
      <c r="Q33" s="12">
        <v>2</v>
      </c>
      <c r="R33" s="29">
        <v>6</v>
      </c>
      <c r="S33" s="11"/>
      <c r="T33" s="11"/>
      <c r="U33" s="29">
        <v>208</v>
      </c>
      <c r="V33" s="19">
        <f t="shared" ref="V33:V34" si="6">(S33+T33*2+U33*3)/(S33+T33+U33)</f>
        <v>3</v>
      </c>
      <c r="W33" s="26">
        <f t="shared" ref="W33:W34" si="7">(S33+T33+U33)/((($F33+$C33)/2)*($E33-$B33))*100</f>
        <v>15.407407407407408</v>
      </c>
      <c r="X33" s="29">
        <v>8</v>
      </c>
      <c r="Y33" s="17"/>
      <c r="Z33" s="17"/>
      <c r="AA33" s="18"/>
      <c r="AB33" s="18"/>
      <c r="AC33" s="18"/>
      <c r="AD33" s="12"/>
      <c r="AE33" s="67" t="s">
        <v>26</v>
      </c>
      <c r="AF33" s="99"/>
      <c r="AG33" s="100"/>
    </row>
    <row r="34" spans="1:33" ht="13.2" x14ac:dyDescent="0.25">
      <c r="A34" s="10">
        <v>31</v>
      </c>
      <c r="B34" s="11">
        <v>3000</v>
      </c>
      <c r="C34" s="11">
        <v>14</v>
      </c>
      <c r="D34" s="18"/>
      <c r="E34" s="11">
        <v>3100</v>
      </c>
      <c r="F34" s="11">
        <v>13</v>
      </c>
      <c r="G34" s="18"/>
      <c r="H34" s="2"/>
      <c r="I34" s="18"/>
      <c r="J34" s="17"/>
      <c r="K34" s="17"/>
      <c r="L34" s="18"/>
      <c r="M34" s="18"/>
      <c r="N34" s="18"/>
      <c r="O34" s="12"/>
      <c r="P34" s="11">
        <v>16</v>
      </c>
      <c r="Q34" s="12">
        <v>2</v>
      </c>
      <c r="R34" s="29">
        <v>6</v>
      </c>
      <c r="S34" s="11"/>
      <c r="T34" s="23">
        <v>75.5</v>
      </c>
      <c r="U34" s="12"/>
      <c r="V34" s="19">
        <f t="shared" si="6"/>
        <v>2</v>
      </c>
      <c r="W34" s="26">
        <f t="shared" si="7"/>
        <v>5.5925925925925926</v>
      </c>
      <c r="X34" s="29">
        <v>4</v>
      </c>
      <c r="Y34" s="17"/>
      <c r="Z34" s="17"/>
      <c r="AA34" s="18"/>
      <c r="AB34" s="18"/>
      <c r="AC34" s="18"/>
      <c r="AD34" s="12"/>
      <c r="AE34" s="67" t="s">
        <v>26</v>
      </c>
      <c r="AF34" s="99"/>
      <c r="AG34" s="100"/>
    </row>
    <row r="35" spans="1:33" ht="13.2" x14ac:dyDescent="0.25">
      <c r="A35" s="10">
        <v>32</v>
      </c>
      <c r="B35" s="11">
        <v>3100</v>
      </c>
      <c r="C35" s="11">
        <v>13</v>
      </c>
      <c r="D35" s="18"/>
      <c r="E35" s="11">
        <v>3200</v>
      </c>
      <c r="F35" s="11">
        <v>16</v>
      </c>
      <c r="G35" s="18"/>
      <c r="H35" s="2"/>
      <c r="I35" s="18"/>
      <c r="J35" s="17"/>
      <c r="K35" s="17"/>
      <c r="L35" s="18"/>
      <c r="M35" s="18"/>
      <c r="N35" s="18"/>
      <c r="O35" s="12"/>
      <c r="P35" s="11">
        <v>37</v>
      </c>
      <c r="Q35" s="12">
        <v>2</v>
      </c>
      <c r="R35" s="29">
        <v>6</v>
      </c>
      <c r="S35" s="17"/>
      <c r="T35" s="17"/>
      <c r="U35" s="18"/>
      <c r="V35" s="18"/>
      <c r="W35" s="18"/>
      <c r="X35" s="12"/>
      <c r="Y35" s="17"/>
      <c r="Z35" s="17"/>
      <c r="AA35" s="18"/>
      <c r="AB35" s="18"/>
      <c r="AC35" s="18"/>
      <c r="AD35" s="12"/>
      <c r="AE35" s="67" t="s">
        <v>26</v>
      </c>
      <c r="AF35" s="99"/>
      <c r="AG35" s="100"/>
    </row>
    <row r="36" spans="1:33" ht="13.2" x14ac:dyDescent="0.25">
      <c r="A36" s="10">
        <v>33</v>
      </c>
      <c r="B36" s="11">
        <v>3200</v>
      </c>
      <c r="C36" s="11">
        <v>16</v>
      </c>
      <c r="D36" s="18"/>
      <c r="E36" s="11">
        <v>3300</v>
      </c>
      <c r="F36" s="11">
        <v>11</v>
      </c>
      <c r="G36" s="18"/>
      <c r="H36" s="2"/>
      <c r="I36" s="18"/>
      <c r="J36" s="17"/>
      <c r="K36" s="17"/>
      <c r="L36" s="18"/>
      <c r="M36" s="18"/>
      <c r="N36" s="18"/>
      <c r="O36" s="12"/>
      <c r="P36" s="11">
        <v>28</v>
      </c>
      <c r="Q36" s="12">
        <v>2</v>
      </c>
      <c r="R36" s="29">
        <v>6</v>
      </c>
      <c r="S36" s="23">
        <v>26</v>
      </c>
      <c r="T36" s="11"/>
      <c r="U36" s="12"/>
      <c r="V36" s="19">
        <f>(S36+T36*2+U36*3)/(S36+T36+U36)</f>
        <v>1</v>
      </c>
      <c r="W36" s="26">
        <f>(S36+T36+U36)/((($F36+$C36)/2)*($E36-$B36))*100</f>
        <v>1.925925925925926</v>
      </c>
      <c r="X36" s="29">
        <v>1</v>
      </c>
      <c r="Y36" s="17"/>
      <c r="Z36" s="17"/>
      <c r="AA36" s="18"/>
      <c r="AB36" s="18"/>
      <c r="AC36" s="18"/>
      <c r="AD36" s="12"/>
      <c r="AE36" s="67" t="s">
        <v>26</v>
      </c>
      <c r="AF36" s="99"/>
      <c r="AG36" s="100"/>
    </row>
    <row r="37" spans="1:33" ht="13.2" x14ac:dyDescent="0.25">
      <c r="A37" s="10">
        <v>34</v>
      </c>
      <c r="B37" s="11">
        <v>3300</v>
      </c>
      <c r="C37" s="11">
        <v>11</v>
      </c>
      <c r="D37" s="18"/>
      <c r="E37" s="11">
        <v>3400</v>
      </c>
      <c r="F37" s="11">
        <v>9</v>
      </c>
      <c r="G37" s="12">
        <v>12.5</v>
      </c>
      <c r="H37" s="2"/>
      <c r="I37" s="18"/>
      <c r="J37" s="23">
        <v>160</v>
      </c>
      <c r="K37" s="11"/>
      <c r="L37" s="12"/>
      <c r="M37" s="19">
        <f>(J37+K37*2+L37*3)/(J37+K37+L37)</f>
        <v>1</v>
      </c>
      <c r="N37" s="26">
        <f>(J37+K37+L37)/((($F37+$C37)/2)*($E37-$B37))*100</f>
        <v>16</v>
      </c>
      <c r="O37" s="29">
        <v>2</v>
      </c>
      <c r="P37" s="11">
        <v>11</v>
      </c>
      <c r="Q37" s="12">
        <v>2</v>
      </c>
      <c r="R37" s="29">
        <v>6</v>
      </c>
      <c r="S37" s="17"/>
      <c r="T37" s="17"/>
      <c r="U37" s="18"/>
      <c r="V37" s="12"/>
      <c r="W37" s="12"/>
      <c r="X37" s="12"/>
      <c r="Y37" s="17"/>
      <c r="Z37" s="17"/>
      <c r="AA37" s="18"/>
      <c r="AB37" s="12"/>
      <c r="AC37" s="12"/>
      <c r="AD37" s="12"/>
      <c r="AE37" s="67" t="s">
        <v>26</v>
      </c>
      <c r="AF37" s="99"/>
      <c r="AG37" s="100"/>
    </row>
    <row r="38" spans="1:33" ht="13.2" x14ac:dyDescent="0.25">
      <c r="A38" s="10">
        <v>35</v>
      </c>
      <c r="B38" s="11">
        <v>3400</v>
      </c>
      <c r="C38" s="11">
        <v>9</v>
      </c>
      <c r="D38" s="12">
        <v>12.5</v>
      </c>
      <c r="E38" s="11">
        <v>3500</v>
      </c>
      <c r="F38" s="11">
        <v>10</v>
      </c>
      <c r="G38" s="18"/>
      <c r="H38" s="2"/>
      <c r="I38" s="18"/>
      <c r="J38" s="17"/>
      <c r="K38" s="17"/>
      <c r="L38" s="18"/>
      <c r="M38" s="18"/>
      <c r="N38" s="18"/>
      <c r="O38" s="12"/>
      <c r="P38" s="11">
        <v>7</v>
      </c>
      <c r="Q38" s="12">
        <v>2</v>
      </c>
      <c r="R38" s="29">
        <v>5</v>
      </c>
      <c r="S38" s="17"/>
      <c r="T38" s="17"/>
      <c r="U38" s="18"/>
      <c r="V38" s="18"/>
      <c r="W38" s="18"/>
      <c r="X38" s="12"/>
      <c r="Y38" s="17"/>
      <c r="Z38" s="17"/>
      <c r="AA38" s="18"/>
      <c r="AB38" s="18"/>
      <c r="AC38" s="18"/>
      <c r="AD38" s="12"/>
      <c r="AE38" s="67" t="s">
        <v>26</v>
      </c>
      <c r="AF38" s="99"/>
      <c r="AG38" s="100"/>
    </row>
    <row r="39" spans="1:33" ht="13.2" x14ac:dyDescent="0.25">
      <c r="A39" s="10">
        <v>36</v>
      </c>
      <c r="B39" s="11">
        <v>3500</v>
      </c>
      <c r="C39" s="11">
        <v>10</v>
      </c>
      <c r="D39" s="12">
        <v>9</v>
      </c>
      <c r="E39" s="11">
        <v>3600</v>
      </c>
      <c r="F39" s="11">
        <v>9</v>
      </c>
      <c r="G39" s="12">
        <v>12</v>
      </c>
      <c r="H39" s="2"/>
      <c r="I39" s="18"/>
      <c r="J39" s="17"/>
      <c r="K39" s="17"/>
      <c r="L39" s="18"/>
      <c r="M39" s="18"/>
      <c r="N39" s="18"/>
      <c r="O39" s="12"/>
      <c r="P39" s="11">
        <v>6</v>
      </c>
      <c r="Q39" s="12">
        <v>2</v>
      </c>
      <c r="R39" s="29">
        <v>5</v>
      </c>
      <c r="S39" s="17"/>
      <c r="T39" s="17"/>
      <c r="U39" s="18"/>
      <c r="V39" s="18"/>
      <c r="W39" s="18"/>
      <c r="X39" s="12"/>
      <c r="Y39" s="17"/>
      <c r="Z39" s="17"/>
      <c r="AA39" s="18"/>
      <c r="AB39" s="18"/>
      <c r="AC39" s="18"/>
      <c r="AD39" s="12"/>
      <c r="AE39" s="67" t="s">
        <v>26</v>
      </c>
      <c r="AF39" s="99" t="s">
        <v>58</v>
      </c>
      <c r="AG39" s="100"/>
    </row>
    <row r="40" spans="1:33" ht="13.2" x14ac:dyDescent="0.25">
      <c r="A40" s="10">
        <v>37</v>
      </c>
      <c r="B40" s="11">
        <v>3600</v>
      </c>
      <c r="C40" s="11">
        <v>9</v>
      </c>
      <c r="D40" s="66">
        <v>11</v>
      </c>
      <c r="E40" s="11">
        <v>3700</v>
      </c>
      <c r="F40" s="11">
        <v>11</v>
      </c>
      <c r="G40" s="29">
        <v>10</v>
      </c>
      <c r="H40" s="2"/>
      <c r="I40" s="18"/>
      <c r="J40" s="17"/>
      <c r="K40" s="17"/>
      <c r="L40" s="18"/>
      <c r="M40" s="18"/>
      <c r="N40" s="18"/>
      <c r="O40" s="12"/>
      <c r="P40" s="11">
        <v>12</v>
      </c>
      <c r="Q40" s="29">
        <v>1</v>
      </c>
      <c r="R40" s="29">
        <v>3</v>
      </c>
      <c r="S40" s="17"/>
      <c r="T40" s="17"/>
      <c r="U40" s="18"/>
      <c r="V40" s="18"/>
      <c r="W40" s="18"/>
      <c r="X40" s="12"/>
      <c r="Y40" s="17"/>
      <c r="Z40" s="17"/>
      <c r="AA40" s="18"/>
      <c r="AB40" s="18"/>
      <c r="AC40" s="18"/>
      <c r="AD40" s="12"/>
      <c r="AE40" s="67" t="s">
        <v>26</v>
      </c>
      <c r="AF40" s="99"/>
      <c r="AG40" s="100"/>
    </row>
    <row r="41" spans="1:33" ht="13.2" x14ac:dyDescent="0.25">
      <c r="A41" s="10">
        <v>38</v>
      </c>
      <c r="B41" s="11">
        <v>3700</v>
      </c>
      <c r="C41" s="11">
        <v>11</v>
      </c>
      <c r="D41" s="12">
        <v>11.5</v>
      </c>
      <c r="E41" s="11">
        <v>3800</v>
      </c>
      <c r="F41" s="11">
        <v>13</v>
      </c>
      <c r="G41" s="18"/>
      <c r="H41" s="2"/>
      <c r="I41" s="18"/>
      <c r="J41" s="17"/>
      <c r="K41" s="17"/>
      <c r="L41" s="18"/>
      <c r="M41" s="18"/>
      <c r="N41" s="18"/>
      <c r="O41" s="12"/>
      <c r="P41" s="11">
        <v>9</v>
      </c>
      <c r="Q41" s="12">
        <v>1</v>
      </c>
      <c r="R41" s="29">
        <v>2</v>
      </c>
      <c r="S41" s="17"/>
      <c r="T41" s="17"/>
      <c r="U41" s="18"/>
      <c r="V41" s="18"/>
      <c r="W41" s="18"/>
      <c r="X41" s="12"/>
      <c r="Y41" s="17"/>
      <c r="Z41" s="17"/>
      <c r="AA41" s="18"/>
      <c r="AB41" s="18"/>
      <c r="AC41" s="18"/>
      <c r="AD41" s="12"/>
      <c r="AE41" s="67" t="s">
        <v>26</v>
      </c>
      <c r="AF41" s="99"/>
      <c r="AG41" s="100"/>
    </row>
    <row r="42" spans="1:33" ht="13.2" x14ac:dyDescent="0.25">
      <c r="A42" s="10">
        <v>39</v>
      </c>
      <c r="B42" s="11">
        <v>3800</v>
      </c>
      <c r="C42" s="11">
        <v>13</v>
      </c>
      <c r="D42" s="12">
        <v>9.5</v>
      </c>
      <c r="E42" s="11">
        <v>3900</v>
      </c>
      <c r="F42" s="11">
        <v>13</v>
      </c>
      <c r="G42" s="12">
        <v>11.5</v>
      </c>
      <c r="H42" s="2"/>
      <c r="I42" s="18"/>
      <c r="J42" s="17"/>
      <c r="K42" s="17"/>
      <c r="L42" s="18"/>
      <c r="M42" s="18"/>
      <c r="N42" s="18"/>
      <c r="O42" s="12"/>
      <c r="P42" s="11">
        <v>16</v>
      </c>
      <c r="Q42" s="12">
        <v>1</v>
      </c>
      <c r="R42" s="29">
        <v>3</v>
      </c>
      <c r="S42" s="17"/>
      <c r="T42" s="17"/>
      <c r="U42" s="18"/>
      <c r="V42" s="18"/>
      <c r="W42" s="18"/>
      <c r="X42" s="12"/>
      <c r="Y42" s="17"/>
      <c r="Z42" s="17"/>
      <c r="AA42" s="18"/>
      <c r="AB42" s="18"/>
      <c r="AC42" s="18"/>
      <c r="AD42" s="12"/>
      <c r="AE42" s="67" t="s">
        <v>26</v>
      </c>
      <c r="AF42" s="99"/>
      <c r="AG42" s="100"/>
    </row>
    <row r="43" spans="1:33" ht="13.2" x14ac:dyDescent="0.25">
      <c r="A43" s="10">
        <v>40</v>
      </c>
      <c r="B43" s="11">
        <v>3900</v>
      </c>
      <c r="C43" s="11">
        <v>13</v>
      </c>
      <c r="D43" s="18"/>
      <c r="E43" s="11">
        <v>4000</v>
      </c>
      <c r="F43" s="11">
        <v>15</v>
      </c>
      <c r="G43" s="12">
        <v>11.5</v>
      </c>
      <c r="H43" s="2"/>
      <c r="I43" s="18"/>
      <c r="J43" s="17"/>
      <c r="K43" s="17"/>
      <c r="L43" s="18"/>
      <c r="M43" s="18"/>
      <c r="N43" s="18"/>
      <c r="O43" s="12"/>
      <c r="P43" s="11">
        <v>15</v>
      </c>
      <c r="Q43" s="12">
        <v>1</v>
      </c>
      <c r="R43" s="29">
        <v>3</v>
      </c>
      <c r="S43" s="23">
        <v>66</v>
      </c>
      <c r="T43" s="11"/>
      <c r="U43" s="12"/>
      <c r="V43" s="19">
        <f t="shared" ref="V43:V50" si="8">(S43+T43*2+U43*3)/(S43+T43+U43)</f>
        <v>1</v>
      </c>
      <c r="W43" s="26">
        <f t="shared" ref="W43:W50" si="9">(S43+T43+U43)/((($F43+$C43)/2)*($E43-$B43))*100</f>
        <v>4.7142857142857144</v>
      </c>
      <c r="X43" s="29">
        <v>1</v>
      </c>
      <c r="Y43" s="17"/>
      <c r="Z43" s="17"/>
      <c r="AA43" s="18"/>
      <c r="AB43" s="18"/>
      <c r="AC43" s="18"/>
      <c r="AD43" s="12"/>
      <c r="AE43" s="67" t="s">
        <v>26</v>
      </c>
      <c r="AF43" s="99"/>
      <c r="AG43" s="100"/>
    </row>
    <row r="44" spans="1:33" ht="13.2" x14ac:dyDescent="0.25">
      <c r="A44" s="10">
        <v>41</v>
      </c>
      <c r="B44" s="11">
        <v>4000</v>
      </c>
      <c r="C44" s="11">
        <v>15</v>
      </c>
      <c r="D44" s="18"/>
      <c r="E44" s="11">
        <v>4100</v>
      </c>
      <c r="F44" s="11">
        <v>15</v>
      </c>
      <c r="G44" s="18"/>
      <c r="H44" s="2"/>
      <c r="I44" s="12">
        <v>12.5</v>
      </c>
      <c r="J44" s="17"/>
      <c r="K44" s="17"/>
      <c r="L44" s="18"/>
      <c r="M44" s="18"/>
      <c r="N44" s="18"/>
      <c r="O44" s="12"/>
      <c r="P44" s="11">
        <v>34</v>
      </c>
      <c r="Q44" s="29">
        <v>1</v>
      </c>
      <c r="R44" s="29">
        <v>3</v>
      </c>
      <c r="S44" s="11"/>
      <c r="T44" s="23">
        <v>60</v>
      </c>
      <c r="U44" s="12"/>
      <c r="V44" s="19">
        <f t="shared" si="8"/>
        <v>2</v>
      </c>
      <c r="W44" s="26">
        <f t="shared" si="9"/>
        <v>4</v>
      </c>
      <c r="X44" s="29">
        <v>4</v>
      </c>
      <c r="Y44" s="23">
        <v>18</v>
      </c>
      <c r="Z44" s="11"/>
      <c r="AA44" s="12"/>
      <c r="AB44" s="19">
        <f>(Y44+Z44*2+AA44*3)/(Y44+Z44+AA44)</f>
        <v>1</v>
      </c>
      <c r="AC44" s="26">
        <f>(Y44+Z44+AA44)/((($F44+$C44)/2)*($E44-$B44))*100</f>
        <v>1.2</v>
      </c>
      <c r="AD44" s="29">
        <v>1</v>
      </c>
      <c r="AE44" s="67" t="s">
        <v>26</v>
      </c>
      <c r="AF44" s="99"/>
      <c r="AG44" s="100"/>
    </row>
    <row r="45" spans="1:33" ht="13.2" x14ac:dyDescent="0.25">
      <c r="A45" s="10">
        <v>42</v>
      </c>
      <c r="B45" s="11">
        <v>4100</v>
      </c>
      <c r="C45" s="11">
        <v>15</v>
      </c>
      <c r="D45" s="18"/>
      <c r="E45" s="11">
        <v>4200</v>
      </c>
      <c r="F45" s="11">
        <v>16</v>
      </c>
      <c r="G45" s="12">
        <v>10</v>
      </c>
      <c r="H45" s="2"/>
      <c r="I45" s="18"/>
      <c r="J45" s="17"/>
      <c r="K45" s="17"/>
      <c r="L45" s="18"/>
      <c r="M45" s="18"/>
      <c r="N45" s="18"/>
      <c r="O45" s="12"/>
      <c r="P45" s="11">
        <v>28</v>
      </c>
      <c r="Q45" s="12">
        <v>1</v>
      </c>
      <c r="R45" s="29">
        <v>3</v>
      </c>
      <c r="S45" s="11"/>
      <c r="T45" s="23">
        <v>17</v>
      </c>
      <c r="U45" s="12"/>
      <c r="V45" s="19">
        <f t="shared" si="8"/>
        <v>2</v>
      </c>
      <c r="W45" s="26">
        <f t="shared" si="9"/>
        <v>1.096774193548387</v>
      </c>
      <c r="X45" s="29">
        <v>4</v>
      </c>
      <c r="Y45" s="17"/>
      <c r="Z45" s="17"/>
      <c r="AA45" s="18"/>
      <c r="AB45" s="18"/>
      <c r="AC45" s="18"/>
      <c r="AD45" s="12"/>
      <c r="AE45" s="67" t="s">
        <v>26</v>
      </c>
      <c r="AF45" s="99"/>
      <c r="AG45" s="100"/>
    </row>
    <row r="46" spans="1:33" ht="13.2" x14ac:dyDescent="0.25">
      <c r="A46" s="10">
        <v>43</v>
      </c>
      <c r="B46" s="11">
        <v>4200</v>
      </c>
      <c r="C46" s="11">
        <v>16</v>
      </c>
      <c r="D46" s="18"/>
      <c r="E46" s="11">
        <v>4300</v>
      </c>
      <c r="F46" s="11">
        <v>15</v>
      </c>
      <c r="G46" s="18"/>
      <c r="H46" s="2"/>
      <c r="I46" s="18"/>
      <c r="J46" s="17"/>
      <c r="K46" s="17"/>
      <c r="L46" s="18"/>
      <c r="M46" s="18"/>
      <c r="N46" s="18"/>
      <c r="O46" s="12"/>
      <c r="P46" s="11">
        <v>29</v>
      </c>
      <c r="Q46" s="12">
        <v>2</v>
      </c>
      <c r="R46" s="29">
        <v>6</v>
      </c>
      <c r="S46" s="23">
        <v>100</v>
      </c>
      <c r="T46" s="11"/>
      <c r="U46" s="12"/>
      <c r="V46" s="19">
        <f t="shared" si="8"/>
        <v>1</v>
      </c>
      <c r="W46" s="26">
        <f t="shared" si="9"/>
        <v>6.4516129032258061</v>
      </c>
      <c r="X46" s="29">
        <v>1</v>
      </c>
      <c r="Y46" s="17"/>
      <c r="Z46" s="17"/>
      <c r="AA46" s="18"/>
      <c r="AB46" s="18"/>
      <c r="AC46" s="18"/>
      <c r="AD46" s="12"/>
      <c r="AE46" s="67" t="s">
        <v>26</v>
      </c>
      <c r="AF46" s="99"/>
      <c r="AG46" s="100"/>
    </row>
    <row r="47" spans="1:33" ht="13.2" x14ac:dyDescent="0.25">
      <c r="A47" s="10">
        <v>44</v>
      </c>
      <c r="B47" s="11">
        <v>4300</v>
      </c>
      <c r="C47" s="11">
        <v>15</v>
      </c>
      <c r="D47" s="18"/>
      <c r="E47" s="11">
        <v>4400</v>
      </c>
      <c r="F47" s="11">
        <v>17</v>
      </c>
      <c r="G47" s="18"/>
      <c r="H47" s="2"/>
      <c r="I47" s="18"/>
      <c r="J47" s="17"/>
      <c r="K47" s="17"/>
      <c r="L47" s="18"/>
      <c r="M47" s="18"/>
      <c r="N47" s="18"/>
      <c r="O47" s="12"/>
      <c r="P47" s="11">
        <v>12</v>
      </c>
      <c r="Q47" s="29">
        <v>1</v>
      </c>
      <c r="R47" s="29">
        <v>3</v>
      </c>
      <c r="S47" s="23">
        <v>27</v>
      </c>
      <c r="T47" s="11"/>
      <c r="U47" s="12"/>
      <c r="V47" s="19">
        <f t="shared" si="8"/>
        <v>1</v>
      </c>
      <c r="W47" s="26">
        <f t="shared" si="9"/>
        <v>1.6875</v>
      </c>
      <c r="X47" s="29">
        <v>1</v>
      </c>
      <c r="Y47" s="68">
        <v>60</v>
      </c>
      <c r="Z47" s="17"/>
      <c r="AA47" s="18"/>
      <c r="AB47" s="19">
        <f t="shared" ref="AB47:AB48" si="10">(Y47+Z47*2+AA47*3)/(Y47+Z47+AA47)</f>
        <v>1</v>
      </c>
      <c r="AC47" s="26">
        <f t="shared" ref="AC47:AC48" si="11">(Y47+Z47+AA47)/((($F47+$C47)/2)*($E47-$B47))*100</f>
        <v>3.75</v>
      </c>
      <c r="AD47" s="29">
        <v>1</v>
      </c>
      <c r="AE47" s="67" t="s">
        <v>26</v>
      </c>
      <c r="AF47" s="99"/>
      <c r="AG47" s="100"/>
    </row>
    <row r="48" spans="1:33" ht="13.2" x14ac:dyDescent="0.25">
      <c r="A48" s="10">
        <v>45</v>
      </c>
      <c r="B48" s="11">
        <v>4400</v>
      </c>
      <c r="C48" s="11">
        <v>17</v>
      </c>
      <c r="D48" s="18"/>
      <c r="E48" s="11">
        <v>4500</v>
      </c>
      <c r="F48" s="11">
        <v>17</v>
      </c>
      <c r="G48" s="18"/>
      <c r="H48" s="2"/>
      <c r="I48" s="18"/>
      <c r="J48" s="17"/>
      <c r="K48" s="17"/>
      <c r="L48" s="18"/>
      <c r="M48" s="18"/>
      <c r="N48" s="18"/>
      <c r="O48" s="12"/>
      <c r="P48" s="11">
        <v>23</v>
      </c>
      <c r="Q48" s="29">
        <v>1</v>
      </c>
      <c r="R48" s="29">
        <v>3</v>
      </c>
      <c r="S48" s="23">
        <v>66</v>
      </c>
      <c r="T48" s="23">
        <v>182</v>
      </c>
      <c r="U48" s="12"/>
      <c r="V48" s="19">
        <f t="shared" si="8"/>
        <v>1.7338709677419355</v>
      </c>
      <c r="W48" s="26">
        <f t="shared" si="9"/>
        <v>14.588235294117647</v>
      </c>
      <c r="X48" s="29">
        <v>5</v>
      </c>
      <c r="Y48" s="23">
        <v>38</v>
      </c>
      <c r="Z48" s="11"/>
      <c r="AA48" s="12"/>
      <c r="AB48" s="19">
        <f t="shared" si="10"/>
        <v>1</v>
      </c>
      <c r="AC48" s="26">
        <f t="shared" si="11"/>
        <v>2.2352941176470589</v>
      </c>
      <c r="AD48" s="29">
        <v>1</v>
      </c>
      <c r="AE48" s="67" t="s">
        <v>26</v>
      </c>
      <c r="AF48" s="99"/>
      <c r="AG48" s="100"/>
    </row>
    <row r="49" spans="1:33" ht="13.2" x14ac:dyDescent="0.25">
      <c r="A49" s="10">
        <v>46</v>
      </c>
      <c r="B49" s="11">
        <v>4500</v>
      </c>
      <c r="C49" s="11">
        <v>17</v>
      </c>
      <c r="D49" s="18"/>
      <c r="E49" s="11">
        <v>4600</v>
      </c>
      <c r="F49" s="11">
        <v>19</v>
      </c>
      <c r="G49" s="18"/>
      <c r="H49" s="2"/>
      <c r="I49" s="18"/>
      <c r="J49" s="17"/>
      <c r="K49" s="17"/>
      <c r="L49" s="18"/>
      <c r="M49" s="18"/>
      <c r="N49" s="18"/>
      <c r="O49" s="12"/>
      <c r="P49" s="11">
        <v>20</v>
      </c>
      <c r="Q49" s="12">
        <v>2</v>
      </c>
      <c r="R49" s="29">
        <v>6</v>
      </c>
      <c r="S49" s="23">
        <v>377</v>
      </c>
      <c r="T49" s="23">
        <v>276</v>
      </c>
      <c r="U49" s="12"/>
      <c r="V49" s="19">
        <f t="shared" si="8"/>
        <v>1.4226646248085757</v>
      </c>
      <c r="W49" s="26">
        <f t="shared" si="9"/>
        <v>36.277777777777779</v>
      </c>
      <c r="X49" s="29">
        <v>3</v>
      </c>
      <c r="Y49" s="17"/>
      <c r="Z49" s="17"/>
      <c r="AA49" s="18"/>
      <c r="AB49" s="18"/>
      <c r="AC49" s="18"/>
      <c r="AD49" s="12"/>
      <c r="AE49" s="67" t="s">
        <v>26</v>
      </c>
      <c r="AF49" s="99"/>
      <c r="AG49" s="100"/>
    </row>
    <row r="50" spans="1:33" ht="13.2" x14ac:dyDescent="0.25">
      <c r="A50" s="10">
        <v>47</v>
      </c>
      <c r="B50" s="11">
        <v>4600</v>
      </c>
      <c r="C50" s="11">
        <v>19</v>
      </c>
      <c r="D50" s="12">
        <v>13.5</v>
      </c>
      <c r="E50" s="11">
        <v>4700</v>
      </c>
      <c r="F50" s="11">
        <v>20</v>
      </c>
      <c r="G50" s="18"/>
      <c r="H50" s="2"/>
      <c r="I50" s="18"/>
      <c r="J50" s="17"/>
      <c r="K50" s="17"/>
      <c r="L50" s="18"/>
      <c r="M50" s="18"/>
      <c r="N50" s="18"/>
      <c r="O50" s="12"/>
      <c r="P50" s="11">
        <v>38</v>
      </c>
      <c r="Q50" s="29">
        <v>1</v>
      </c>
      <c r="R50" s="29">
        <v>3</v>
      </c>
      <c r="S50" s="23">
        <v>42</v>
      </c>
      <c r="T50" s="11"/>
      <c r="U50" s="12"/>
      <c r="V50" s="19">
        <f t="shared" si="8"/>
        <v>1</v>
      </c>
      <c r="W50" s="26">
        <f t="shared" si="9"/>
        <v>2.1538461538461537</v>
      </c>
      <c r="X50" s="29">
        <v>1</v>
      </c>
      <c r="Y50" s="23">
        <v>140</v>
      </c>
      <c r="Z50" s="11"/>
      <c r="AA50" s="12"/>
      <c r="AB50" s="19">
        <f t="shared" ref="AB50:AB52" si="12">(Y50+Z50*2+AA50*3)/(Y50+Z50+AA50)</f>
        <v>1</v>
      </c>
      <c r="AC50" s="26">
        <f t="shared" ref="AC50:AC52" si="13">(Y50+Z50+AA50)/((($F50+$C50)/2)*($E50-$B50))*100</f>
        <v>7.1794871794871788</v>
      </c>
      <c r="AD50" s="29">
        <v>1</v>
      </c>
      <c r="AE50" s="67" t="s">
        <v>26</v>
      </c>
      <c r="AF50" s="99"/>
      <c r="AG50" s="100"/>
    </row>
    <row r="51" spans="1:33" ht="13.2" x14ac:dyDescent="0.25">
      <c r="A51" s="10">
        <v>48</v>
      </c>
      <c r="B51" s="11">
        <v>4700</v>
      </c>
      <c r="C51" s="11">
        <v>20</v>
      </c>
      <c r="D51" s="18"/>
      <c r="E51" s="11">
        <v>4800</v>
      </c>
      <c r="F51" s="11">
        <v>17</v>
      </c>
      <c r="G51" s="18"/>
      <c r="H51" s="2"/>
      <c r="I51" s="18"/>
      <c r="J51" s="17"/>
      <c r="K51" s="17"/>
      <c r="L51" s="18"/>
      <c r="M51" s="18"/>
      <c r="N51" s="18"/>
      <c r="O51" s="12"/>
      <c r="P51" s="11">
        <v>55</v>
      </c>
      <c r="Q51" s="12">
        <v>2</v>
      </c>
      <c r="R51" s="29">
        <v>6</v>
      </c>
      <c r="S51" s="17"/>
      <c r="T51" s="17"/>
      <c r="U51" s="18"/>
      <c r="V51" s="18"/>
      <c r="W51" s="18"/>
      <c r="X51" s="12"/>
      <c r="Y51" s="23">
        <v>69</v>
      </c>
      <c r="Z51" s="11"/>
      <c r="AA51" s="12"/>
      <c r="AB51" s="19">
        <f t="shared" si="12"/>
        <v>1</v>
      </c>
      <c r="AC51" s="26">
        <f t="shared" si="13"/>
        <v>3.7297297297297298</v>
      </c>
      <c r="AD51" s="29">
        <v>1</v>
      </c>
      <c r="AE51" s="67" t="s">
        <v>26</v>
      </c>
      <c r="AF51" s="99"/>
      <c r="AG51" s="100"/>
    </row>
    <row r="52" spans="1:33" ht="13.2" x14ac:dyDescent="0.25">
      <c r="A52" s="10">
        <v>49</v>
      </c>
      <c r="B52" s="11">
        <v>4800</v>
      </c>
      <c r="C52" s="11">
        <v>17</v>
      </c>
      <c r="D52" s="18"/>
      <c r="E52" s="11">
        <v>4900</v>
      </c>
      <c r="F52" s="11">
        <v>17</v>
      </c>
      <c r="G52" s="18"/>
      <c r="H52" s="2"/>
      <c r="I52" s="18"/>
      <c r="J52" s="23">
        <v>8</v>
      </c>
      <c r="K52" s="11"/>
      <c r="L52" s="12"/>
      <c r="M52" s="19">
        <f t="shared" ref="M52:M53" si="14">(J52+K52*2+L52*3)/(J52+K52+L52)</f>
        <v>1</v>
      </c>
      <c r="N52" s="26">
        <f t="shared" ref="N52:N53" si="15">(J52+K52+L52)/((($F52+$C52)/2)*($E52-$B52))*100</f>
        <v>0.47058823529411759</v>
      </c>
      <c r="O52" s="29">
        <v>1</v>
      </c>
      <c r="P52" s="11">
        <v>30</v>
      </c>
      <c r="Q52" s="29">
        <v>1</v>
      </c>
      <c r="R52" s="29">
        <v>3</v>
      </c>
      <c r="S52" s="11"/>
      <c r="T52" s="23">
        <v>8</v>
      </c>
      <c r="U52" s="12"/>
      <c r="V52" s="19">
        <f t="shared" ref="V52:V55" si="16">(S52+T52*2+U52*3)/(S52+T52+U52)</f>
        <v>2</v>
      </c>
      <c r="W52" s="26">
        <f t="shared" ref="W52:W55" si="17">(S52+T52+U52)/((($F52+$C52)/2)*($E52-$B52))*100</f>
        <v>0.47058823529411759</v>
      </c>
      <c r="X52" s="29">
        <v>4</v>
      </c>
      <c r="Y52" s="11"/>
      <c r="Z52" s="23">
        <v>47</v>
      </c>
      <c r="AA52" s="12"/>
      <c r="AB52" s="19">
        <f t="shared" si="12"/>
        <v>2</v>
      </c>
      <c r="AC52" s="26">
        <f t="shared" si="13"/>
        <v>2.7647058823529411</v>
      </c>
      <c r="AD52" s="29">
        <v>4</v>
      </c>
      <c r="AE52" s="67" t="s">
        <v>26</v>
      </c>
      <c r="AF52" s="99"/>
      <c r="AG52" s="100"/>
    </row>
    <row r="53" spans="1:33" ht="13.2" x14ac:dyDescent="0.25">
      <c r="A53" s="10">
        <v>50</v>
      </c>
      <c r="B53" s="11">
        <v>4900</v>
      </c>
      <c r="C53" s="11">
        <v>17</v>
      </c>
      <c r="D53" s="18"/>
      <c r="E53" s="11">
        <v>5000</v>
      </c>
      <c r="F53" s="11">
        <v>15</v>
      </c>
      <c r="G53" s="18"/>
      <c r="H53" s="2"/>
      <c r="I53" s="18"/>
      <c r="J53" s="23">
        <v>66</v>
      </c>
      <c r="K53" s="11"/>
      <c r="L53" s="12"/>
      <c r="M53" s="19">
        <f t="shared" si="14"/>
        <v>1</v>
      </c>
      <c r="N53" s="26">
        <f t="shared" si="15"/>
        <v>4.125</v>
      </c>
      <c r="O53" s="29">
        <v>1</v>
      </c>
      <c r="P53" s="11">
        <v>29</v>
      </c>
      <c r="Q53" s="12">
        <v>2</v>
      </c>
      <c r="R53" s="29">
        <v>6</v>
      </c>
      <c r="S53" s="23">
        <v>43</v>
      </c>
      <c r="T53" s="23">
        <v>28</v>
      </c>
      <c r="U53" s="12"/>
      <c r="V53" s="19">
        <f t="shared" si="16"/>
        <v>1.3943661971830985</v>
      </c>
      <c r="W53" s="26">
        <f t="shared" si="17"/>
        <v>4.4375</v>
      </c>
      <c r="X53" s="29">
        <v>1</v>
      </c>
      <c r="Y53" s="17"/>
      <c r="Z53" s="17"/>
      <c r="AA53" s="18"/>
      <c r="AB53" s="12"/>
      <c r="AC53" s="12"/>
      <c r="AD53" s="12"/>
      <c r="AE53" s="67" t="s">
        <v>26</v>
      </c>
      <c r="AF53" s="99"/>
      <c r="AG53" s="100"/>
    </row>
    <row r="54" spans="1:33" ht="13.2" x14ac:dyDescent="0.25">
      <c r="A54" s="10">
        <v>51</v>
      </c>
      <c r="B54" s="11">
        <v>5000</v>
      </c>
      <c r="C54" s="11">
        <v>15</v>
      </c>
      <c r="D54" s="18"/>
      <c r="E54" s="11">
        <v>5100</v>
      </c>
      <c r="F54" s="11">
        <v>15</v>
      </c>
      <c r="G54" s="18"/>
      <c r="H54" s="2"/>
      <c r="I54" s="18"/>
      <c r="J54" s="17"/>
      <c r="K54" s="17"/>
      <c r="L54" s="18"/>
      <c r="M54" s="18"/>
      <c r="N54" s="18"/>
      <c r="O54" s="12"/>
      <c r="P54" s="11">
        <v>33</v>
      </c>
      <c r="Q54" s="12">
        <v>2</v>
      </c>
      <c r="R54" s="29">
        <v>6</v>
      </c>
      <c r="S54" s="11"/>
      <c r="T54" s="23">
        <v>44</v>
      </c>
      <c r="U54" s="12"/>
      <c r="V54" s="19">
        <f t="shared" si="16"/>
        <v>2</v>
      </c>
      <c r="W54" s="26">
        <f t="shared" si="17"/>
        <v>2.9333333333333331</v>
      </c>
      <c r="X54" s="29">
        <v>4</v>
      </c>
      <c r="Y54" s="17"/>
      <c r="Z54" s="17"/>
      <c r="AA54" s="18"/>
      <c r="AB54" s="18"/>
      <c r="AC54" s="18"/>
      <c r="AD54" s="12"/>
      <c r="AE54" s="67" t="s">
        <v>26</v>
      </c>
      <c r="AF54" s="99"/>
      <c r="AG54" s="100"/>
    </row>
    <row r="55" spans="1:33" ht="13.2" x14ac:dyDescent="0.25">
      <c r="A55" s="10">
        <v>52</v>
      </c>
      <c r="B55" s="11">
        <v>5100</v>
      </c>
      <c r="C55" s="11">
        <v>15</v>
      </c>
      <c r="D55" s="18"/>
      <c r="E55" s="11">
        <v>5200</v>
      </c>
      <c r="F55" s="11">
        <v>16</v>
      </c>
      <c r="G55" s="18"/>
      <c r="H55" s="2"/>
      <c r="I55" s="18"/>
      <c r="J55" s="17"/>
      <c r="K55" s="17"/>
      <c r="L55" s="18"/>
      <c r="M55" s="18"/>
      <c r="N55" s="18"/>
      <c r="O55" s="12"/>
      <c r="P55" s="11">
        <v>42</v>
      </c>
      <c r="Q55" s="12">
        <v>2</v>
      </c>
      <c r="R55" s="29">
        <v>6</v>
      </c>
      <c r="S55" s="23">
        <v>58</v>
      </c>
      <c r="T55" s="11"/>
      <c r="U55" s="12"/>
      <c r="V55" s="19">
        <f t="shared" si="16"/>
        <v>1</v>
      </c>
      <c r="W55" s="26">
        <f t="shared" si="17"/>
        <v>3.741935483870968</v>
      </c>
      <c r="X55" s="29">
        <v>1</v>
      </c>
      <c r="Y55" s="23">
        <v>42</v>
      </c>
      <c r="Z55" s="11"/>
      <c r="AA55" s="12"/>
      <c r="AB55" s="19">
        <f>(Y55+Z55*2+AA55*3)/(Y55+Z55+AA55)</f>
        <v>1</v>
      </c>
      <c r="AC55" s="26">
        <f>(Y55+Z55+AA55)/((($F55+$C55)/2)*($E55-$B55))*100</f>
        <v>2.7096774193548385</v>
      </c>
      <c r="AD55" s="29">
        <v>1</v>
      </c>
      <c r="AE55" s="67" t="s">
        <v>26</v>
      </c>
      <c r="AF55" s="99"/>
      <c r="AG55" s="100"/>
    </row>
    <row r="56" spans="1:33" ht="13.2" x14ac:dyDescent="0.25">
      <c r="A56" s="10">
        <v>53</v>
      </c>
      <c r="B56" s="11">
        <v>5200</v>
      </c>
      <c r="C56" s="23">
        <v>16</v>
      </c>
      <c r="D56" s="18"/>
      <c r="E56" s="11">
        <v>5300</v>
      </c>
      <c r="F56" s="11">
        <v>16</v>
      </c>
      <c r="G56" s="18"/>
      <c r="H56" s="2"/>
      <c r="I56" s="18"/>
      <c r="J56" s="17"/>
      <c r="K56" s="17"/>
      <c r="L56" s="18"/>
      <c r="M56" s="18"/>
      <c r="N56" s="18"/>
      <c r="O56" s="12"/>
      <c r="P56" s="11">
        <v>35</v>
      </c>
      <c r="Q56" s="29">
        <v>1</v>
      </c>
      <c r="R56" s="29">
        <v>3</v>
      </c>
      <c r="S56" s="17"/>
      <c r="T56" s="17"/>
      <c r="U56" s="18"/>
      <c r="V56" s="18"/>
      <c r="W56" s="18"/>
      <c r="X56" s="12"/>
      <c r="Y56" s="17"/>
      <c r="Z56" s="17"/>
      <c r="AA56" s="18"/>
      <c r="AB56" s="18"/>
      <c r="AC56" s="18"/>
      <c r="AD56" s="12"/>
      <c r="AE56" s="67" t="s">
        <v>26</v>
      </c>
      <c r="AF56" s="99"/>
      <c r="AG56" s="100"/>
    </row>
    <row r="57" spans="1:33" ht="13.2" x14ac:dyDescent="0.25">
      <c r="A57" s="10">
        <v>54</v>
      </c>
      <c r="B57" s="11">
        <v>5300</v>
      </c>
      <c r="C57" s="11">
        <v>16</v>
      </c>
      <c r="D57" s="18"/>
      <c r="E57" s="11">
        <v>5400</v>
      </c>
      <c r="F57" s="11">
        <v>16</v>
      </c>
      <c r="G57" s="18"/>
      <c r="H57" s="2"/>
      <c r="I57" s="18"/>
      <c r="J57" s="17"/>
      <c r="K57" s="17"/>
      <c r="L57" s="18"/>
      <c r="M57" s="18"/>
      <c r="N57" s="18"/>
      <c r="O57" s="12"/>
      <c r="P57" s="11">
        <v>40</v>
      </c>
      <c r="Q57" s="12">
        <v>2</v>
      </c>
      <c r="R57" s="29">
        <v>6</v>
      </c>
      <c r="S57" s="23">
        <v>43</v>
      </c>
      <c r="T57" s="23">
        <v>120</v>
      </c>
      <c r="U57" s="12"/>
      <c r="V57" s="19">
        <f t="shared" ref="V57:V62" si="18">(S57+T57*2+U57*3)/(S57+T57+U57)</f>
        <v>1.7361963190184049</v>
      </c>
      <c r="W57" s="26">
        <f t="shared" ref="W57:W62" si="19">(S57+T57+U57)/((($F57+$C57)/2)*($E57-$B57))*100</f>
        <v>10.1875</v>
      </c>
      <c r="X57" s="29">
        <v>5</v>
      </c>
      <c r="Y57" s="17"/>
      <c r="Z57" s="17"/>
      <c r="AA57" s="18"/>
      <c r="AB57" s="18"/>
      <c r="AC57" s="18"/>
      <c r="AD57" s="12"/>
      <c r="AE57" s="67" t="s">
        <v>26</v>
      </c>
      <c r="AF57" s="99"/>
      <c r="AG57" s="100"/>
    </row>
    <row r="58" spans="1:33" ht="13.2" x14ac:dyDescent="0.25">
      <c r="A58" s="10">
        <v>55</v>
      </c>
      <c r="B58" s="23">
        <v>5400</v>
      </c>
      <c r="C58" s="11">
        <v>16</v>
      </c>
      <c r="D58" s="18"/>
      <c r="E58" s="23">
        <v>5500</v>
      </c>
      <c r="F58" s="11">
        <v>17</v>
      </c>
      <c r="G58" s="18"/>
      <c r="H58" s="2"/>
      <c r="I58" s="18"/>
      <c r="J58" s="17"/>
      <c r="K58" s="17"/>
      <c r="L58" s="18"/>
      <c r="M58" s="18"/>
      <c r="N58" s="18"/>
      <c r="O58" s="12"/>
      <c r="P58" s="11">
        <v>30</v>
      </c>
      <c r="Q58" s="12">
        <v>2</v>
      </c>
      <c r="R58" s="29">
        <v>6</v>
      </c>
      <c r="S58" s="23"/>
      <c r="T58" s="23">
        <v>95</v>
      </c>
      <c r="U58" s="12"/>
      <c r="V58" s="19">
        <f t="shared" si="18"/>
        <v>2</v>
      </c>
      <c r="W58" s="26">
        <f t="shared" si="19"/>
        <v>5.7575757575757578</v>
      </c>
      <c r="X58" s="29">
        <v>4</v>
      </c>
      <c r="Y58" s="17"/>
      <c r="Z58" s="17"/>
      <c r="AA58" s="18"/>
      <c r="AB58" s="18"/>
      <c r="AC58" s="18"/>
      <c r="AD58" s="12"/>
      <c r="AE58" s="67" t="s">
        <v>26</v>
      </c>
      <c r="AF58" s="99"/>
      <c r="AG58" s="100"/>
    </row>
    <row r="59" spans="1:33" ht="13.2" x14ac:dyDescent="0.25">
      <c r="A59" s="10">
        <v>56</v>
      </c>
      <c r="B59" s="11">
        <v>5500</v>
      </c>
      <c r="C59" s="11">
        <v>17</v>
      </c>
      <c r="D59" s="18"/>
      <c r="E59" s="11">
        <v>5600</v>
      </c>
      <c r="F59" s="11">
        <v>17</v>
      </c>
      <c r="G59" s="18"/>
      <c r="H59" s="2"/>
      <c r="I59" s="18"/>
      <c r="J59" s="17"/>
      <c r="K59" s="17"/>
      <c r="L59" s="18"/>
      <c r="M59" s="18"/>
      <c r="N59" s="18"/>
      <c r="O59" s="12"/>
      <c r="P59" s="11">
        <v>10</v>
      </c>
      <c r="Q59" s="12">
        <v>2</v>
      </c>
      <c r="R59" s="29">
        <v>5</v>
      </c>
      <c r="S59" s="23">
        <v>40</v>
      </c>
      <c r="T59" s="23">
        <v>343</v>
      </c>
      <c r="U59" s="12"/>
      <c r="V59" s="19">
        <f t="shared" si="18"/>
        <v>1.8955613577023498</v>
      </c>
      <c r="W59" s="26">
        <f t="shared" si="19"/>
        <v>22.52941176470588</v>
      </c>
      <c r="X59" s="29">
        <v>5</v>
      </c>
      <c r="Y59" s="17"/>
      <c r="Z59" s="17"/>
      <c r="AA59" s="18"/>
      <c r="AB59" s="18"/>
      <c r="AC59" s="18"/>
      <c r="AD59" s="12"/>
      <c r="AE59" s="67" t="s">
        <v>26</v>
      </c>
      <c r="AF59" s="99"/>
      <c r="AG59" s="100"/>
    </row>
    <row r="60" spans="1:33" ht="13.2" x14ac:dyDescent="0.25">
      <c r="A60" s="10">
        <v>57</v>
      </c>
      <c r="B60" s="11">
        <v>5600</v>
      </c>
      <c r="C60" s="11">
        <v>17</v>
      </c>
      <c r="D60" s="18"/>
      <c r="E60" s="11">
        <v>5700</v>
      </c>
      <c r="F60" s="11">
        <v>17</v>
      </c>
      <c r="G60" s="18"/>
      <c r="H60" s="2"/>
      <c r="I60" s="18"/>
      <c r="J60" s="17"/>
      <c r="K60" s="17"/>
      <c r="L60" s="18"/>
      <c r="M60" s="18"/>
      <c r="N60" s="18"/>
      <c r="O60" s="12"/>
      <c r="P60" s="11">
        <v>37</v>
      </c>
      <c r="Q60" s="12">
        <v>2</v>
      </c>
      <c r="R60" s="29">
        <v>6</v>
      </c>
      <c r="S60" s="23">
        <v>101</v>
      </c>
      <c r="T60" s="23">
        <v>60</v>
      </c>
      <c r="U60" s="12"/>
      <c r="V60" s="19">
        <f t="shared" si="18"/>
        <v>1.3726708074534162</v>
      </c>
      <c r="W60" s="26">
        <f t="shared" si="19"/>
        <v>9.4705882352941178</v>
      </c>
      <c r="X60" s="29">
        <v>1</v>
      </c>
      <c r="Y60" s="17"/>
      <c r="Z60" s="17"/>
      <c r="AA60" s="18"/>
      <c r="AB60" s="18"/>
      <c r="AC60" s="18"/>
      <c r="AD60" s="12"/>
      <c r="AE60" s="67" t="s">
        <v>26</v>
      </c>
      <c r="AF60" s="99"/>
      <c r="AG60" s="100"/>
    </row>
    <row r="61" spans="1:33" ht="13.2" x14ac:dyDescent="0.25">
      <c r="A61" s="10">
        <v>58</v>
      </c>
      <c r="B61" s="11">
        <v>5700</v>
      </c>
      <c r="C61" s="11">
        <v>17</v>
      </c>
      <c r="D61" s="18"/>
      <c r="E61" s="11">
        <v>5800</v>
      </c>
      <c r="F61" s="11">
        <v>20</v>
      </c>
      <c r="G61" s="18"/>
      <c r="H61" s="2"/>
      <c r="I61" s="18"/>
      <c r="J61" s="17"/>
      <c r="K61" s="17"/>
      <c r="L61" s="18"/>
      <c r="M61" s="18"/>
      <c r="N61" s="18"/>
      <c r="O61" s="12"/>
      <c r="P61" s="11">
        <v>37</v>
      </c>
      <c r="Q61" s="12">
        <v>2</v>
      </c>
      <c r="R61" s="29">
        <v>6</v>
      </c>
      <c r="S61" s="23">
        <v>37</v>
      </c>
      <c r="T61" s="11"/>
      <c r="U61" s="29">
        <v>17</v>
      </c>
      <c r="V61" s="19">
        <f t="shared" si="18"/>
        <v>1.6296296296296295</v>
      </c>
      <c r="W61" s="26">
        <f t="shared" si="19"/>
        <v>2.9189189189189189</v>
      </c>
      <c r="X61" s="29">
        <v>4</v>
      </c>
      <c r="Y61" s="17"/>
      <c r="Z61" s="17"/>
      <c r="AA61" s="18"/>
      <c r="AB61" s="18"/>
      <c r="AC61" s="18"/>
      <c r="AD61" s="12"/>
      <c r="AE61" s="67" t="s">
        <v>26</v>
      </c>
      <c r="AF61" s="99"/>
      <c r="AG61" s="100"/>
    </row>
    <row r="62" spans="1:33" ht="13.2" x14ac:dyDescent="0.25">
      <c r="A62" s="10">
        <v>59</v>
      </c>
      <c r="B62" s="11">
        <v>5800</v>
      </c>
      <c r="C62" s="23">
        <v>20</v>
      </c>
      <c r="D62" s="18"/>
      <c r="E62" s="11">
        <v>5900</v>
      </c>
      <c r="F62" s="11">
        <v>17</v>
      </c>
      <c r="G62" s="18"/>
      <c r="H62" s="2"/>
      <c r="I62" s="18"/>
      <c r="J62" s="17"/>
      <c r="K62" s="17"/>
      <c r="L62" s="18"/>
      <c r="M62" s="18"/>
      <c r="N62" s="18"/>
      <c r="O62" s="12"/>
      <c r="P62" s="11">
        <v>50</v>
      </c>
      <c r="Q62" s="12">
        <v>2</v>
      </c>
      <c r="R62" s="29">
        <v>6</v>
      </c>
      <c r="S62" s="11"/>
      <c r="T62" s="23">
        <v>70</v>
      </c>
      <c r="U62" s="12"/>
      <c r="V62" s="19">
        <f t="shared" si="18"/>
        <v>2</v>
      </c>
      <c r="W62" s="26">
        <f t="shared" si="19"/>
        <v>3.7837837837837842</v>
      </c>
      <c r="X62" s="29">
        <v>4</v>
      </c>
      <c r="Y62" s="17"/>
      <c r="Z62" s="17"/>
      <c r="AA62" s="18"/>
      <c r="AB62" s="18"/>
      <c r="AC62" s="18"/>
      <c r="AD62" s="12"/>
      <c r="AE62" s="67" t="s">
        <v>26</v>
      </c>
      <c r="AF62" s="99"/>
      <c r="AG62" s="100"/>
    </row>
    <row r="63" spans="1:33" ht="13.2" x14ac:dyDescent="0.25">
      <c r="A63" s="10">
        <v>60</v>
      </c>
      <c r="B63" s="11">
        <v>5900</v>
      </c>
      <c r="C63" s="11">
        <v>17</v>
      </c>
      <c r="D63" s="18"/>
      <c r="E63" s="11">
        <v>6000</v>
      </c>
      <c r="F63" s="11">
        <v>15</v>
      </c>
      <c r="G63" s="18"/>
      <c r="H63" s="2"/>
      <c r="I63" s="18"/>
      <c r="J63" s="17"/>
      <c r="K63" s="17"/>
      <c r="L63" s="18"/>
      <c r="M63" s="18"/>
      <c r="N63" s="18"/>
      <c r="O63" s="12"/>
      <c r="P63" s="11">
        <v>16</v>
      </c>
      <c r="Q63" s="29">
        <v>1</v>
      </c>
      <c r="R63" s="29">
        <v>3</v>
      </c>
      <c r="S63" s="17"/>
      <c r="T63" s="17"/>
      <c r="U63" s="18"/>
      <c r="V63" s="18"/>
      <c r="W63" s="18"/>
      <c r="X63" s="12"/>
      <c r="Y63" s="23">
        <v>9</v>
      </c>
      <c r="Z63" s="23">
        <v>5</v>
      </c>
      <c r="AA63" s="12"/>
      <c r="AB63" s="19">
        <f>(Y63+Z63*2+AA63*3)/(Y63+Z63+AA63)</f>
        <v>1.3571428571428572</v>
      </c>
      <c r="AC63" s="26">
        <f>(Y63+Z63+AA63)/((($F63+$C63)/2)*($E63-$B63))*100</f>
        <v>0.87500000000000011</v>
      </c>
      <c r="AD63" s="29">
        <v>1</v>
      </c>
      <c r="AE63" s="67" t="s">
        <v>26</v>
      </c>
      <c r="AF63" s="99"/>
      <c r="AG63" s="100"/>
    </row>
    <row r="64" spans="1:33" ht="13.2" x14ac:dyDescent="0.25">
      <c r="A64" s="10">
        <v>61</v>
      </c>
      <c r="B64" s="11">
        <v>6000</v>
      </c>
      <c r="C64" s="11">
        <v>15</v>
      </c>
      <c r="D64" s="18"/>
      <c r="E64" s="11">
        <v>6100</v>
      </c>
      <c r="F64" s="11">
        <v>16</v>
      </c>
      <c r="G64" s="18"/>
      <c r="H64" s="2"/>
      <c r="I64" s="18"/>
      <c r="J64" s="17"/>
      <c r="K64" s="17"/>
      <c r="L64" s="18"/>
      <c r="M64" s="18"/>
      <c r="N64" s="18"/>
      <c r="O64" s="12"/>
      <c r="P64" s="11">
        <v>12</v>
      </c>
      <c r="Q64" s="12">
        <v>2</v>
      </c>
      <c r="R64" s="29">
        <v>6</v>
      </c>
      <c r="S64" s="11"/>
      <c r="T64" s="23">
        <v>91</v>
      </c>
      <c r="U64" s="12"/>
      <c r="V64" s="19">
        <f t="shared" ref="V64:V65" si="20">(S64+T64*2+U64*3)/(S64+T64+U64)</f>
        <v>2</v>
      </c>
      <c r="W64" s="26">
        <f t="shared" ref="W64:W65" si="21">(S64+T64+U64)/((($F64+$C64)/2)*($E64-$B64))*100</f>
        <v>5.870967741935484</v>
      </c>
      <c r="X64" s="29">
        <v>4</v>
      </c>
      <c r="Y64" s="17"/>
      <c r="Z64" s="17"/>
      <c r="AA64" s="18"/>
      <c r="AB64" s="18"/>
      <c r="AC64" s="18"/>
      <c r="AD64" s="12"/>
      <c r="AE64" s="67" t="s">
        <v>26</v>
      </c>
      <c r="AF64" s="99"/>
      <c r="AG64" s="100"/>
    </row>
    <row r="65" spans="1:33" ht="13.2" x14ac:dyDescent="0.25">
      <c r="A65" s="10">
        <v>62</v>
      </c>
      <c r="B65" s="11">
        <v>6100</v>
      </c>
      <c r="C65" s="11">
        <v>16</v>
      </c>
      <c r="D65" s="18"/>
      <c r="E65" s="11">
        <v>6200</v>
      </c>
      <c r="F65" s="11">
        <v>21</v>
      </c>
      <c r="G65" s="18"/>
      <c r="H65" s="2"/>
      <c r="I65" s="18"/>
      <c r="J65" s="17"/>
      <c r="K65" s="17"/>
      <c r="L65" s="18"/>
      <c r="M65" s="18"/>
      <c r="N65" s="18"/>
      <c r="O65" s="12"/>
      <c r="P65" s="11">
        <v>19</v>
      </c>
      <c r="Q65" s="12">
        <v>2</v>
      </c>
      <c r="R65" s="29">
        <v>6</v>
      </c>
      <c r="S65" s="23">
        <v>32</v>
      </c>
      <c r="T65" s="23">
        <v>47</v>
      </c>
      <c r="U65" s="12"/>
      <c r="V65" s="19">
        <f t="shared" si="20"/>
        <v>1.5949367088607596</v>
      </c>
      <c r="W65" s="26">
        <f t="shared" si="21"/>
        <v>4.2702702702702702</v>
      </c>
      <c r="X65" s="29">
        <v>4</v>
      </c>
      <c r="Y65" s="17"/>
      <c r="Z65" s="17"/>
      <c r="AA65" s="18"/>
      <c r="AB65" s="18"/>
      <c r="AC65" s="18"/>
      <c r="AD65" s="12"/>
      <c r="AE65" s="67" t="s">
        <v>24</v>
      </c>
      <c r="AF65" s="95" t="s">
        <v>59</v>
      </c>
      <c r="AG65" s="100"/>
    </row>
    <row r="66" spans="1:33" ht="13.2" x14ac:dyDescent="0.25">
      <c r="A66" s="30">
        <v>63</v>
      </c>
      <c r="B66" s="31">
        <v>6200</v>
      </c>
      <c r="C66" s="31">
        <v>21</v>
      </c>
      <c r="D66" s="69"/>
      <c r="E66" s="70">
        <v>6240</v>
      </c>
      <c r="F66" s="31">
        <v>36</v>
      </c>
      <c r="G66" s="69"/>
      <c r="H66" s="33"/>
      <c r="I66" s="69"/>
      <c r="J66" s="31">
        <v>88.8</v>
      </c>
      <c r="K66" s="31"/>
      <c r="L66" s="32"/>
      <c r="M66" s="37">
        <f>(J66+K66*2+L66*3)/(J66+K66+L66)</f>
        <v>1</v>
      </c>
      <c r="N66" s="71">
        <f>(J66+K66+L66)/((($F66+$C66)/2)*($E66-$B66))*100</f>
        <v>7.7894736842105265</v>
      </c>
      <c r="O66" s="36">
        <v>1</v>
      </c>
      <c r="P66" s="31">
        <v>1</v>
      </c>
      <c r="Q66" s="32">
        <v>3</v>
      </c>
      <c r="R66" s="36">
        <v>7</v>
      </c>
      <c r="S66" s="72"/>
      <c r="T66" s="72"/>
      <c r="U66" s="69"/>
      <c r="V66" s="32"/>
      <c r="W66" s="32"/>
      <c r="X66" s="32"/>
      <c r="Y66" s="72"/>
      <c r="Z66" s="72"/>
      <c r="AA66" s="69"/>
      <c r="AB66" s="32"/>
      <c r="AC66" s="32"/>
      <c r="AD66" s="32"/>
      <c r="AE66" s="73" t="s">
        <v>23</v>
      </c>
      <c r="AF66" s="99" t="s">
        <v>60</v>
      </c>
      <c r="AG66" s="100"/>
    </row>
    <row r="67" spans="1:33" ht="13.2" x14ac:dyDescent="0.25">
      <c r="A67" s="96" t="s">
        <v>61</v>
      </c>
      <c r="B67" s="9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49">
        <f>SUM(O4:O66)</f>
        <v>35</v>
      </c>
      <c r="P67" s="74"/>
      <c r="Q67" s="74"/>
      <c r="R67" s="49">
        <f>SUM(R4:R66)</f>
        <v>218</v>
      </c>
      <c r="S67" s="74"/>
      <c r="T67" s="74"/>
      <c r="U67" s="74"/>
      <c r="V67" s="74"/>
      <c r="W67" s="74"/>
      <c r="X67" s="49">
        <f>SUM(X4:X66)</f>
        <v>83</v>
      </c>
      <c r="Y67" s="74"/>
      <c r="Z67" s="74"/>
      <c r="AA67" s="74"/>
      <c r="AB67" s="74"/>
      <c r="AC67" s="74"/>
      <c r="AD67" s="49">
        <f>SUM(AD4:AD66)</f>
        <v>14</v>
      </c>
      <c r="AE67" s="74"/>
      <c r="AF67" s="75"/>
      <c r="AG67" s="76"/>
    </row>
    <row r="68" spans="1:33" ht="13.2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3.2" x14ac:dyDescent="0.25">
      <c r="A69" s="96" t="s">
        <v>32</v>
      </c>
      <c r="B69" s="93"/>
      <c r="C69" s="46">
        <f>SUM(O67,X67,AD67,R67)</f>
        <v>350</v>
      </c>
      <c r="D69" s="47"/>
      <c r="E69" s="97" t="s">
        <v>33</v>
      </c>
      <c r="F69" s="93"/>
      <c r="G69" s="48">
        <f>SUM(AD4:AD19,X4:X19,R4:R19,O4:O19,AD66,X66,R66,O66)</f>
        <v>37</v>
      </c>
      <c r="H69" s="47"/>
      <c r="I69" s="97" t="s">
        <v>34</v>
      </c>
      <c r="J69" s="93"/>
      <c r="K69" s="46">
        <f>SUM(AD21:AD64,X21:X64,R21:R64,O21:O64)</f>
        <v>296</v>
      </c>
      <c r="L69" s="47"/>
      <c r="M69" s="97" t="s">
        <v>35</v>
      </c>
      <c r="N69" s="93"/>
      <c r="O69" s="49">
        <f>SUM(AD65,X65,R65,O65,AD20,X20,R20,O20)</f>
        <v>17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3.2" x14ac:dyDescent="0.25">
      <c r="A70" s="96" t="s">
        <v>36</v>
      </c>
      <c r="B70" s="93"/>
      <c r="C70" s="50">
        <v>63</v>
      </c>
      <c r="D70" s="51"/>
      <c r="E70" s="97" t="s">
        <v>36</v>
      </c>
      <c r="F70" s="93"/>
      <c r="G70" s="52">
        <v>17</v>
      </c>
      <c r="H70" s="51"/>
      <c r="I70" s="97" t="s">
        <v>36</v>
      </c>
      <c r="J70" s="93"/>
      <c r="K70" s="50">
        <v>44</v>
      </c>
      <c r="L70" s="51"/>
      <c r="M70" s="97" t="s">
        <v>36</v>
      </c>
      <c r="N70" s="93"/>
      <c r="O70" s="53">
        <v>2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3.2" x14ac:dyDescent="0.25">
      <c r="A71" s="96" t="s">
        <v>37</v>
      </c>
      <c r="B71" s="93"/>
      <c r="C71" s="54">
        <f>C69/C70</f>
        <v>5.5555555555555554</v>
      </c>
      <c r="D71" s="55"/>
      <c r="E71" s="97" t="s">
        <v>38</v>
      </c>
      <c r="F71" s="93"/>
      <c r="G71" s="56">
        <f>G69/G70</f>
        <v>2.1764705882352939</v>
      </c>
      <c r="H71" s="55"/>
      <c r="I71" s="97" t="s">
        <v>39</v>
      </c>
      <c r="J71" s="93"/>
      <c r="K71" s="54">
        <f>K69/K70</f>
        <v>6.7272727272727275</v>
      </c>
      <c r="L71" s="55"/>
      <c r="M71" s="97" t="s">
        <v>40</v>
      </c>
      <c r="N71" s="93"/>
      <c r="O71" s="57">
        <f>O69/O70</f>
        <v>8.5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3.2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5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3.2" x14ac:dyDescent="0.25">
      <c r="A73" s="96" t="s">
        <v>41</v>
      </c>
      <c r="B73" s="93"/>
      <c r="C73" s="58">
        <f>SUM(F4:F66,C4)/64</f>
        <v>15.5</v>
      </c>
      <c r="D73" s="59"/>
      <c r="E73" s="96" t="s">
        <v>42</v>
      </c>
      <c r="F73" s="93"/>
      <c r="G73" s="58">
        <f>SUM(F4:F19,F66,C66,C4)/17</f>
        <v>19.058823529411764</v>
      </c>
      <c r="H73" s="59"/>
      <c r="I73" s="96" t="s">
        <v>43</v>
      </c>
      <c r="J73" s="93"/>
      <c r="K73" s="58">
        <f>SUM(F21:F64,C21)/45</f>
        <v>14.844444444444445</v>
      </c>
      <c r="L73" s="59"/>
      <c r="M73" s="96" t="s">
        <v>44</v>
      </c>
      <c r="N73" s="93"/>
      <c r="O73" s="60">
        <f>SUM(F20,C20,F65,F65)/4</f>
        <v>18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3.2" x14ac:dyDescent="0.25">
      <c r="A74" s="96" t="s">
        <v>45</v>
      </c>
      <c r="B74" s="93"/>
      <c r="C74" s="58">
        <f>AVERAGE(D4:D66,G4:G66,I4:I66)</f>
        <v>11.466666666666667</v>
      </c>
      <c r="D74" s="59"/>
      <c r="E74" s="96" t="s">
        <v>46</v>
      </c>
      <c r="F74" s="93"/>
      <c r="G74" s="61">
        <v>0</v>
      </c>
      <c r="H74" s="59"/>
      <c r="I74" s="96" t="s">
        <v>47</v>
      </c>
      <c r="J74" s="93"/>
      <c r="K74" s="58">
        <f>AVERAGE(D21:D64,G21:G64,I21:I64)</f>
        <v>11.466666666666667</v>
      </c>
      <c r="L74" s="59"/>
      <c r="M74" s="96" t="s">
        <v>48</v>
      </c>
      <c r="N74" s="93"/>
      <c r="O74" s="62">
        <v>0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3.2" x14ac:dyDescent="0.25">
      <c r="A75" s="98" t="s">
        <v>49</v>
      </c>
      <c r="B75" s="93"/>
      <c r="C75" s="61">
        <v>15</v>
      </c>
      <c r="D75" s="59"/>
      <c r="E75" s="98" t="s">
        <v>50</v>
      </c>
      <c r="F75" s="93"/>
      <c r="G75" s="61">
        <v>0</v>
      </c>
      <c r="H75" s="59"/>
      <c r="I75" s="98" t="s">
        <v>51</v>
      </c>
      <c r="J75" s="93"/>
      <c r="K75" s="61">
        <v>15</v>
      </c>
      <c r="L75" s="59"/>
      <c r="M75" s="98" t="s">
        <v>52</v>
      </c>
      <c r="N75" s="93"/>
      <c r="O75" s="62">
        <v>0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3.2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1:33" ht="13.2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1:33" ht="13.2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1:33" ht="13.2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1:33" ht="13.2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1:33" ht="13.2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1:33" ht="13.2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ht="13.2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ht="13.2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ht="13.2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ht="13.2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ht="13.2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1:33" ht="13.2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</sheetData>
  <mergeCells count="98">
    <mergeCell ref="E74:F74"/>
    <mergeCell ref="AF2:AG2"/>
    <mergeCell ref="S2:X2"/>
    <mergeCell ref="Y2:AD2"/>
    <mergeCell ref="P2:R2"/>
    <mergeCell ref="AF42:AG42"/>
    <mergeCell ref="AF44:AG44"/>
    <mergeCell ref="AF45:AG45"/>
    <mergeCell ref="AF46:AG46"/>
    <mergeCell ref="AF47:AG47"/>
    <mergeCell ref="AF48:AG48"/>
    <mergeCell ref="AF49:AG49"/>
    <mergeCell ref="AF4:AG4"/>
    <mergeCell ref="AF9:AG9"/>
    <mergeCell ref="AF3:AG3"/>
    <mergeCell ref="AF10:AG10"/>
    <mergeCell ref="AF7:AG7"/>
    <mergeCell ref="AF8:AG8"/>
    <mergeCell ref="AF15:AG15"/>
    <mergeCell ref="AF11:AG11"/>
    <mergeCell ref="AF12:AG12"/>
    <mergeCell ref="AF5:AG5"/>
    <mergeCell ref="AF6:AG6"/>
    <mergeCell ref="AF13:AG13"/>
    <mergeCell ref="AF14:AG14"/>
    <mergeCell ref="AF27:AG27"/>
    <mergeCell ref="AF28:AG28"/>
    <mergeCell ref="AF22:AG22"/>
    <mergeCell ref="AF21:AG21"/>
    <mergeCell ref="AF26:AG26"/>
    <mergeCell ref="AF25:AG25"/>
    <mergeCell ref="AF16:AG16"/>
    <mergeCell ref="AF17:AG17"/>
    <mergeCell ref="AF18:AG18"/>
    <mergeCell ref="AF19:AG19"/>
    <mergeCell ref="AF20:AG20"/>
    <mergeCell ref="AF40:AG40"/>
    <mergeCell ref="AF41:AG41"/>
    <mergeCell ref="AF43:AG43"/>
    <mergeCell ref="AF23:AG23"/>
    <mergeCell ref="AF24:AG24"/>
    <mergeCell ref="AF29:AG29"/>
    <mergeCell ref="AF39:AG39"/>
    <mergeCell ref="AF30:AG30"/>
    <mergeCell ref="AF31:AG31"/>
    <mergeCell ref="AF38:AG38"/>
    <mergeCell ref="AF32:AG32"/>
    <mergeCell ref="AF33:AG33"/>
    <mergeCell ref="AF34:AG34"/>
    <mergeCell ref="AF35:AG35"/>
    <mergeCell ref="AF36:AG36"/>
    <mergeCell ref="AF37:AG37"/>
    <mergeCell ref="A1:AA1"/>
    <mergeCell ref="M71:N71"/>
    <mergeCell ref="I71:J71"/>
    <mergeCell ref="E71:F71"/>
    <mergeCell ref="I75:J75"/>
    <mergeCell ref="I73:J73"/>
    <mergeCell ref="I74:J74"/>
    <mergeCell ref="A74:B74"/>
    <mergeCell ref="E75:F75"/>
    <mergeCell ref="A75:B75"/>
    <mergeCell ref="M75:N75"/>
    <mergeCell ref="I69:J69"/>
    <mergeCell ref="I70:J70"/>
    <mergeCell ref="E70:F70"/>
    <mergeCell ref="E69:F69"/>
    <mergeCell ref="E73:F73"/>
    <mergeCell ref="B2:D2"/>
    <mergeCell ref="E2:G2"/>
    <mergeCell ref="H2:I2"/>
    <mergeCell ref="J2:O2"/>
    <mergeCell ref="A73:B73"/>
    <mergeCell ref="A71:B71"/>
    <mergeCell ref="A70:B70"/>
    <mergeCell ref="A69:B69"/>
    <mergeCell ref="A67:B67"/>
    <mergeCell ref="AF55:AG55"/>
    <mergeCell ref="AF64:AG64"/>
    <mergeCell ref="AF57:AG57"/>
    <mergeCell ref="AF58:AG58"/>
    <mergeCell ref="AF59:AG59"/>
    <mergeCell ref="AF60:AG60"/>
    <mergeCell ref="AF61:AG61"/>
    <mergeCell ref="AF56:AG56"/>
    <mergeCell ref="AF50:AG50"/>
    <mergeCell ref="AF51:AG51"/>
    <mergeCell ref="AF52:AG52"/>
    <mergeCell ref="AF53:AG53"/>
    <mergeCell ref="AF54:AG54"/>
    <mergeCell ref="M74:N74"/>
    <mergeCell ref="M69:N69"/>
    <mergeCell ref="M70:N70"/>
    <mergeCell ref="M73:N73"/>
    <mergeCell ref="AF62:AG62"/>
    <mergeCell ref="AF63:AG63"/>
    <mergeCell ref="AF65:AG65"/>
    <mergeCell ref="AF66:AG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G989"/>
  <sheetViews>
    <sheetView workbookViewId="0">
      <pane ySplit="3" topLeftCell="A4" activePane="bottomLeft" state="frozen"/>
      <selection pane="bottomLeft" activeCell="AC3" sqref="AC3"/>
    </sheetView>
  </sheetViews>
  <sheetFormatPr defaultColWidth="14.44140625" defaultRowHeight="15.75" customHeight="1" x14ac:dyDescent="0.25"/>
  <cols>
    <col min="1" max="1" width="9.5546875" customWidth="1"/>
    <col min="2" max="2" width="9.88671875" customWidth="1"/>
    <col min="3" max="4" width="7.33203125" customWidth="1"/>
    <col min="5" max="5" width="9.88671875" customWidth="1"/>
    <col min="6" max="6" width="7.88671875" customWidth="1"/>
    <col min="7" max="9" width="7.33203125" customWidth="1"/>
    <col min="10" max="10" width="11" customWidth="1"/>
    <col min="11" max="12" width="9.109375" customWidth="1"/>
    <col min="13" max="13" width="9" customWidth="1"/>
    <col min="14" max="14" width="9.6640625" customWidth="1"/>
    <col min="15" max="15" width="9.109375" customWidth="1"/>
    <col min="16" max="16" width="9" customWidth="1"/>
    <col min="17" max="18" width="9.5546875" customWidth="1"/>
    <col min="19" max="31" width="9.109375" customWidth="1"/>
    <col min="32" max="32" width="52.88671875" customWidth="1"/>
    <col min="33" max="33" width="4.33203125" customWidth="1"/>
  </cols>
  <sheetData>
    <row r="1" spans="1:33" ht="15.75" customHeight="1" x14ac:dyDescent="0.25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1"/>
      <c r="AC1" s="1"/>
      <c r="AD1" s="1"/>
      <c r="AE1" s="1"/>
      <c r="AF1" s="2"/>
      <c r="AG1" s="2"/>
    </row>
    <row r="2" spans="1:33" ht="15.75" customHeight="1" x14ac:dyDescent="0.25">
      <c r="A2" s="3" t="s">
        <v>1</v>
      </c>
      <c r="B2" s="91" t="s">
        <v>2</v>
      </c>
      <c r="C2" s="92"/>
      <c r="D2" s="93"/>
      <c r="E2" s="91" t="s">
        <v>3</v>
      </c>
      <c r="F2" s="92"/>
      <c r="G2" s="93"/>
      <c r="H2" s="91" t="s">
        <v>4</v>
      </c>
      <c r="I2" s="93"/>
      <c r="J2" s="91" t="s">
        <v>5</v>
      </c>
      <c r="K2" s="92"/>
      <c r="L2" s="92"/>
      <c r="M2" s="92"/>
      <c r="N2" s="92"/>
      <c r="O2" s="93"/>
      <c r="P2" s="91" t="s">
        <v>6</v>
      </c>
      <c r="Q2" s="93"/>
      <c r="R2" s="4"/>
      <c r="S2" s="91" t="s">
        <v>7</v>
      </c>
      <c r="T2" s="92"/>
      <c r="U2" s="92"/>
      <c r="V2" s="92"/>
      <c r="W2" s="92"/>
      <c r="X2" s="93"/>
      <c r="Y2" s="91" t="s">
        <v>8</v>
      </c>
      <c r="Z2" s="92"/>
      <c r="AA2" s="92"/>
      <c r="AB2" s="92"/>
      <c r="AC2" s="92"/>
      <c r="AD2" s="93"/>
      <c r="AE2" s="4" t="s">
        <v>9</v>
      </c>
      <c r="AF2" s="3" t="s">
        <v>10</v>
      </c>
      <c r="AG2" s="2"/>
    </row>
    <row r="3" spans="1:33" ht="27" customHeight="1" x14ac:dyDescent="0.25">
      <c r="A3" s="5" t="s">
        <v>11</v>
      </c>
      <c r="B3" s="6" t="s">
        <v>12</v>
      </c>
      <c r="C3" s="7" t="s">
        <v>13</v>
      </c>
      <c r="D3" s="8" t="s">
        <v>14</v>
      </c>
      <c r="E3" s="6" t="s">
        <v>12</v>
      </c>
      <c r="F3" s="7" t="s">
        <v>13</v>
      </c>
      <c r="G3" s="8" t="s">
        <v>14</v>
      </c>
      <c r="H3" s="6" t="s">
        <v>13</v>
      </c>
      <c r="I3" s="8" t="s">
        <v>14</v>
      </c>
      <c r="J3" s="89" t="s">
        <v>15</v>
      </c>
      <c r="K3" s="88" t="s">
        <v>16</v>
      </c>
      <c r="L3" s="64" t="s">
        <v>17</v>
      </c>
      <c r="M3" s="64" t="s">
        <v>18</v>
      </c>
      <c r="N3" s="64" t="s">
        <v>19</v>
      </c>
      <c r="O3" s="64" t="s">
        <v>54</v>
      </c>
      <c r="P3" s="6" t="s">
        <v>21</v>
      </c>
      <c r="Q3" s="64" t="s">
        <v>22</v>
      </c>
      <c r="R3" s="64" t="s">
        <v>54</v>
      </c>
      <c r="S3" s="89" t="s">
        <v>15</v>
      </c>
      <c r="T3" s="88" t="s">
        <v>16</v>
      </c>
      <c r="U3" s="64" t="s">
        <v>17</v>
      </c>
      <c r="V3" s="64" t="s">
        <v>18</v>
      </c>
      <c r="W3" s="64" t="s">
        <v>19</v>
      </c>
      <c r="X3" s="64" t="s">
        <v>54</v>
      </c>
      <c r="Y3" s="89" t="s">
        <v>15</v>
      </c>
      <c r="Z3" s="88" t="s">
        <v>16</v>
      </c>
      <c r="AA3" s="64" t="s">
        <v>17</v>
      </c>
      <c r="AB3" s="64" t="s">
        <v>18</v>
      </c>
      <c r="AC3" s="64" t="s">
        <v>19</v>
      </c>
      <c r="AD3" s="64" t="s">
        <v>54</v>
      </c>
      <c r="AE3" s="8"/>
      <c r="AF3" s="9"/>
      <c r="AG3" s="2"/>
    </row>
    <row r="4" spans="1:33" ht="15.75" customHeight="1" x14ac:dyDescent="0.25">
      <c r="A4" s="10">
        <v>1</v>
      </c>
      <c r="B4" s="11">
        <v>0</v>
      </c>
      <c r="C4" s="11">
        <v>21</v>
      </c>
      <c r="D4" s="12"/>
      <c r="E4" s="11">
        <v>100</v>
      </c>
      <c r="F4" s="12">
        <v>20</v>
      </c>
      <c r="G4" s="20"/>
      <c r="H4" s="77"/>
      <c r="I4" s="20"/>
      <c r="J4" s="77"/>
      <c r="K4" s="1"/>
      <c r="L4" s="20"/>
      <c r="M4" s="15"/>
      <c r="N4" s="18"/>
      <c r="O4" s="66"/>
      <c r="P4" s="77"/>
      <c r="Q4" s="20"/>
      <c r="R4" s="1"/>
      <c r="S4" s="77"/>
      <c r="T4" s="1"/>
      <c r="U4" s="20"/>
      <c r="V4" s="1"/>
      <c r="W4" s="78"/>
      <c r="X4" s="1"/>
      <c r="Y4" s="77"/>
      <c r="Z4" s="1"/>
      <c r="AA4" s="20"/>
      <c r="AB4" s="20"/>
      <c r="AC4" s="20"/>
      <c r="AD4" s="20"/>
      <c r="AE4" s="20" t="s">
        <v>23</v>
      </c>
      <c r="AF4" s="27" t="s">
        <v>62</v>
      </c>
      <c r="AG4" s="2"/>
    </row>
    <row r="5" spans="1:33" ht="15.75" customHeight="1" x14ac:dyDescent="0.25">
      <c r="A5" s="10">
        <v>2</v>
      </c>
      <c r="B5" s="11">
        <v>100</v>
      </c>
      <c r="C5" s="11">
        <v>20</v>
      </c>
      <c r="D5" s="12"/>
      <c r="E5" s="11">
        <v>200</v>
      </c>
      <c r="F5" s="12">
        <v>20</v>
      </c>
      <c r="G5" s="20"/>
      <c r="H5" s="77"/>
      <c r="I5" s="20"/>
      <c r="J5" s="77"/>
      <c r="K5" s="1"/>
      <c r="L5" s="20"/>
      <c r="M5" s="15"/>
      <c r="N5" s="18"/>
      <c r="O5" s="66"/>
      <c r="P5" s="77"/>
      <c r="Q5" s="20"/>
      <c r="R5" s="20"/>
      <c r="S5" s="23">
        <v>48</v>
      </c>
      <c r="T5" s="11"/>
      <c r="U5" s="12"/>
      <c r="V5" s="28">
        <f>(S5+T5*2+U5*3)/(S5+T5+U5)</f>
        <v>1</v>
      </c>
      <c r="W5" s="26">
        <f>(S5+T5+U5)/((($F5+$C5)/2)*($E5-$B5))*100</f>
        <v>2.4</v>
      </c>
      <c r="X5" s="23">
        <v>1</v>
      </c>
      <c r="Y5" s="77"/>
      <c r="Z5" s="1"/>
      <c r="AA5" s="20"/>
      <c r="AB5" s="20"/>
      <c r="AC5" s="20"/>
      <c r="AD5" s="20"/>
      <c r="AE5" s="20" t="s">
        <v>23</v>
      </c>
      <c r="AF5" s="18"/>
      <c r="AG5" s="2"/>
    </row>
    <row r="6" spans="1:33" ht="15.75" customHeight="1" x14ac:dyDescent="0.25">
      <c r="A6" s="10">
        <v>3</v>
      </c>
      <c r="B6" s="11">
        <v>200</v>
      </c>
      <c r="C6" s="11">
        <v>20</v>
      </c>
      <c r="D6" s="12"/>
      <c r="E6" s="11">
        <v>300</v>
      </c>
      <c r="F6" s="12">
        <v>19</v>
      </c>
      <c r="G6" s="20"/>
      <c r="H6" s="77"/>
      <c r="I6" s="20"/>
      <c r="J6" s="77"/>
      <c r="K6" s="1"/>
      <c r="L6" s="20"/>
      <c r="M6" s="15"/>
      <c r="N6" s="18"/>
      <c r="O6" s="29"/>
      <c r="P6" s="77"/>
      <c r="Q6" s="20"/>
      <c r="R6" s="1"/>
      <c r="S6" s="77"/>
      <c r="T6" s="1"/>
      <c r="U6" s="20"/>
      <c r="V6" s="1"/>
      <c r="W6" s="78"/>
      <c r="X6" s="1"/>
      <c r="Y6" s="77"/>
      <c r="Z6" s="1"/>
      <c r="AA6" s="20"/>
      <c r="AB6" s="20"/>
      <c r="AC6" s="20"/>
      <c r="AD6" s="20"/>
      <c r="AE6" s="20" t="s">
        <v>23</v>
      </c>
      <c r="AF6" s="27" t="s">
        <v>63</v>
      </c>
      <c r="AG6" s="2"/>
    </row>
    <row r="7" spans="1:33" ht="15.75" customHeight="1" x14ac:dyDescent="0.25">
      <c r="A7" s="10">
        <v>4</v>
      </c>
      <c r="B7" s="11">
        <v>300</v>
      </c>
      <c r="C7" s="11">
        <v>19</v>
      </c>
      <c r="D7" s="12"/>
      <c r="E7" s="11">
        <v>400</v>
      </c>
      <c r="F7" s="12">
        <v>17</v>
      </c>
      <c r="G7" s="20"/>
      <c r="H7" s="77"/>
      <c r="I7" s="20"/>
      <c r="J7" s="11"/>
      <c r="K7" s="23">
        <v>90</v>
      </c>
      <c r="L7" s="12"/>
      <c r="M7" s="28">
        <f>(J7+K7*2+L7*3)/(J7+K7+L7)</f>
        <v>2</v>
      </c>
      <c r="N7" s="26">
        <f>(J7+K7+L7)/((($F7+$C7)/2)*($E7-$B7))*100</f>
        <v>5</v>
      </c>
      <c r="O7" s="29">
        <v>4</v>
      </c>
      <c r="P7" s="17"/>
      <c r="Q7" s="18"/>
      <c r="R7" s="17"/>
      <c r="S7" s="77"/>
      <c r="T7" s="1"/>
      <c r="U7" s="20"/>
      <c r="V7" s="1"/>
      <c r="W7" s="78"/>
      <c r="X7" s="1"/>
      <c r="Y7" s="77"/>
      <c r="Z7" s="1"/>
      <c r="AA7" s="20"/>
      <c r="AB7" s="20"/>
      <c r="AC7" s="20"/>
      <c r="AD7" s="20"/>
      <c r="AE7" s="20" t="s">
        <v>23</v>
      </c>
      <c r="AF7" s="18"/>
      <c r="AG7" s="2"/>
    </row>
    <row r="8" spans="1:33" ht="15.75" customHeight="1" x14ac:dyDescent="0.25">
      <c r="A8" s="10">
        <v>5</v>
      </c>
      <c r="B8" s="11">
        <v>400</v>
      </c>
      <c r="C8" s="11">
        <v>17</v>
      </c>
      <c r="D8" s="12"/>
      <c r="E8" s="11">
        <v>500</v>
      </c>
      <c r="F8" s="29">
        <v>17</v>
      </c>
      <c r="G8" s="20"/>
      <c r="H8" s="77"/>
      <c r="I8" s="20"/>
      <c r="J8" s="17"/>
      <c r="K8" s="17"/>
      <c r="L8" s="18"/>
      <c r="M8" s="15"/>
      <c r="N8" s="26"/>
      <c r="O8" s="66"/>
      <c r="P8" s="11"/>
      <c r="Q8" s="12"/>
      <c r="R8" s="11"/>
      <c r="S8" s="77"/>
      <c r="T8" s="1"/>
      <c r="U8" s="20"/>
      <c r="V8" s="1"/>
      <c r="W8" s="78"/>
      <c r="X8" s="1"/>
      <c r="Y8" s="77"/>
      <c r="Z8" s="1"/>
      <c r="AA8" s="20"/>
      <c r="AB8" s="20"/>
      <c r="AC8" s="20"/>
      <c r="AD8" s="20"/>
      <c r="AE8" s="20" t="s">
        <v>23</v>
      </c>
      <c r="AF8" s="18"/>
      <c r="AG8" s="2"/>
    </row>
    <row r="9" spans="1:33" ht="15.75" customHeight="1" x14ac:dyDescent="0.25">
      <c r="A9" s="10">
        <v>6</v>
      </c>
      <c r="B9" s="23">
        <v>500</v>
      </c>
      <c r="C9" s="23">
        <v>17</v>
      </c>
      <c r="D9" s="12"/>
      <c r="E9" s="23">
        <v>600</v>
      </c>
      <c r="F9" s="29">
        <v>18</v>
      </c>
      <c r="G9" s="20"/>
      <c r="H9" s="77"/>
      <c r="I9" s="20"/>
      <c r="J9" s="17"/>
      <c r="K9" s="17"/>
      <c r="L9" s="18"/>
      <c r="M9" s="15"/>
      <c r="N9" s="18"/>
      <c r="O9" s="66"/>
      <c r="P9" s="23">
        <v>1</v>
      </c>
      <c r="Q9" s="29">
        <v>1</v>
      </c>
      <c r="R9" s="23">
        <v>1</v>
      </c>
      <c r="S9" s="77"/>
      <c r="T9" s="1"/>
      <c r="U9" s="20"/>
      <c r="V9" s="1"/>
      <c r="W9" s="78"/>
      <c r="X9" s="1"/>
      <c r="Y9" s="77"/>
      <c r="Z9" s="1"/>
      <c r="AA9" s="20"/>
      <c r="AB9" s="20"/>
      <c r="AC9" s="20"/>
      <c r="AD9" s="20"/>
      <c r="AE9" s="20" t="s">
        <v>23</v>
      </c>
      <c r="AF9" s="18"/>
      <c r="AG9" s="2"/>
    </row>
    <row r="10" spans="1:33" ht="15.75" customHeight="1" x14ac:dyDescent="0.25">
      <c r="A10" s="10">
        <v>7</v>
      </c>
      <c r="B10" s="23">
        <v>600</v>
      </c>
      <c r="C10" s="11">
        <v>18</v>
      </c>
      <c r="D10" s="12"/>
      <c r="E10" s="23">
        <v>700</v>
      </c>
      <c r="F10" s="12">
        <v>18</v>
      </c>
      <c r="G10" s="20"/>
      <c r="H10" s="77"/>
      <c r="I10" s="20"/>
      <c r="J10" s="17"/>
      <c r="K10" s="17"/>
      <c r="L10" s="18"/>
      <c r="M10" s="15"/>
      <c r="N10" s="18"/>
      <c r="O10" s="66"/>
      <c r="P10" s="11">
        <v>3</v>
      </c>
      <c r="Q10" s="12">
        <v>1</v>
      </c>
      <c r="R10" s="23">
        <v>1</v>
      </c>
      <c r="S10" s="77"/>
      <c r="T10" s="1"/>
      <c r="U10" s="20"/>
      <c r="V10" s="1"/>
      <c r="W10" s="78"/>
      <c r="X10" s="1"/>
      <c r="Y10" s="77"/>
      <c r="Z10" s="1"/>
      <c r="AA10" s="20"/>
      <c r="AB10" s="20"/>
      <c r="AC10" s="20"/>
      <c r="AD10" s="20"/>
      <c r="AE10" s="20" t="s">
        <v>23</v>
      </c>
      <c r="AF10" s="18"/>
      <c r="AG10" s="2"/>
    </row>
    <row r="11" spans="1:33" ht="15.75" customHeight="1" x14ac:dyDescent="0.25">
      <c r="A11" s="10">
        <v>8</v>
      </c>
      <c r="B11" s="11">
        <v>700</v>
      </c>
      <c r="C11" s="11">
        <v>18</v>
      </c>
      <c r="D11" s="12"/>
      <c r="E11" s="11">
        <v>800</v>
      </c>
      <c r="F11" s="12">
        <v>17</v>
      </c>
      <c r="G11" s="20"/>
      <c r="H11" s="77"/>
      <c r="I11" s="20"/>
      <c r="J11" s="17"/>
      <c r="K11" s="17"/>
      <c r="L11" s="18"/>
      <c r="M11" s="15"/>
      <c r="N11" s="18"/>
      <c r="O11" s="66"/>
      <c r="P11" s="11">
        <v>1</v>
      </c>
      <c r="Q11" s="12">
        <v>2</v>
      </c>
      <c r="R11" s="23">
        <v>4</v>
      </c>
      <c r="S11" s="77"/>
      <c r="T11" s="1"/>
      <c r="U11" s="20"/>
      <c r="V11" s="1"/>
      <c r="W11" s="78"/>
      <c r="X11" s="1"/>
      <c r="Y11" s="77"/>
      <c r="Z11" s="1"/>
      <c r="AA11" s="20"/>
      <c r="AB11" s="20"/>
      <c r="AC11" s="20"/>
      <c r="AD11" s="20"/>
      <c r="AE11" s="20" t="s">
        <v>23</v>
      </c>
      <c r="AF11" s="18"/>
      <c r="AG11" s="2"/>
    </row>
    <row r="12" spans="1:33" ht="15.75" customHeight="1" x14ac:dyDescent="0.25">
      <c r="A12" s="10">
        <v>9</v>
      </c>
      <c r="B12" s="11">
        <v>800</v>
      </c>
      <c r="C12" s="11">
        <v>17</v>
      </c>
      <c r="D12" s="12"/>
      <c r="E12" s="11">
        <v>900</v>
      </c>
      <c r="F12" s="12">
        <v>19</v>
      </c>
      <c r="G12" s="20"/>
      <c r="H12" s="77"/>
      <c r="I12" s="20"/>
      <c r="J12" s="17"/>
      <c r="K12" s="17"/>
      <c r="L12" s="18"/>
      <c r="M12" s="15"/>
      <c r="N12" s="18"/>
      <c r="O12" s="29"/>
      <c r="P12" s="17"/>
      <c r="Q12" s="18"/>
      <c r="R12" s="17"/>
      <c r="S12" s="77"/>
      <c r="T12" s="1"/>
      <c r="U12" s="20"/>
      <c r="V12" s="1"/>
      <c r="W12" s="78"/>
      <c r="X12" s="1"/>
      <c r="Y12" s="77"/>
      <c r="Z12" s="1"/>
      <c r="AA12" s="20"/>
      <c r="AB12" s="20"/>
      <c r="AC12" s="20"/>
      <c r="AD12" s="20"/>
      <c r="AE12" s="20" t="s">
        <v>23</v>
      </c>
      <c r="AF12" s="27" t="s">
        <v>64</v>
      </c>
      <c r="AG12" s="2"/>
    </row>
    <row r="13" spans="1:33" ht="15.75" customHeight="1" x14ac:dyDescent="0.25">
      <c r="A13" s="10">
        <v>10</v>
      </c>
      <c r="B13" s="11">
        <v>900</v>
      </c>
      <c r="C13" s="11">
        <v>19</v>
      </c>
      <c r="D13" s="12"/>
      <c r="E13" s="11">
        <v>1000</v>
      </c>
      <c r="F13" s="12">
        <v>18</v>
      </c>
      <c r="G13" s="20"/>
      <c r="H13" s="77"/>
      <c r="I13" s="20"/>
      <c r="J13" s="17"/>
      <c r="K13" s="17"/>
      <c r="L13" s="18"/>
      <c r="M13" s="15"/>
      <c r="N13" s="26"/>
      <c r="O13" s="66"/>
      <c r="P13" s="11">
        <v>2</v>
      </c>
      <c r="Q13" s="12">
        <v>1</v>
      </c>
      <c r="R13" s="23">
        <v>1</v>
      </c>
      <c r="S13" s="77"/>
      <c r="T13" s="1"/>
      <c r="U13" s="20"/>
      <c r="V13" s="1"/>
      <c r="W13" s="78"/>
      <c r="X13" s="1"/>
      <c r="Y13" s="77"/>
      <c r="Z13" s="1"/>
      <c r="AA13" s="20"/>
      <c r="AB13" s="20"/>
      <c r="AC13" s="20"/>
      <c r="AD13" s="20"/>
      <c r="AE13" s="20" t="s">
        <v>23</v>
      </c>
      <c r="AF13" s="18"/>
      <c r="AG13" s="2"/>
    </row>
    <row r="14" spans="1:33" ht="15.75" customHeight="1" x14ac:dyDescent="0.25">
      <c r="A14" s="10">
        <v>11</v>
      </c>
      <c r="B14" s="11">
        <v>1000</v>
      </c>
      <c r="C14" s="11">
        <v>18</v>
      </c>
      <c r="D14" s="12"/>
      <c r="E14" s="11">
        <v>1100</v>
      </c>
      <c r="F14" s="12">
        <v>18</v>
      </c>
      <c r="G14" s="20"/>
      <c r="H14" s="77"/>
      <c r="I14" s="20"/>
      <c r="J14" s="17"/>
      <c r="K14" s="17"/>
      <c r="L14" s="18"/>
      <c r="M14" s="15"/>
      <c r="N14" s="18"/>
      <c r="O14" s="29"/>
      <c r="P14" s="11">
        <v>2</v>
      </c>
      <c r="Q14" s="12">
        <v>1</v>
      </c>
      <c r="R14" s="23">
        <v>1</v>
      </c>
      <c r="S14" s="77"/>
      <c r="T14" s="1"/>
      <c r="U14" s="20"/>
      <c r="V14" s="1"/>
      <c r="W14" s="78"/>
      <c r="X14" s="1"/>
      <c r="Y14" s="77"/>
      <c r="Z14" s="1"/>
      <c r="AA14" s="20"/>
      <c r="AB14" s="20"/>
      <c r="AC14" s="20"/>
      <c r="AD14" s="20"/>
      <c r="AE14" s="20" t="s">
        <v>23</v>
      </c>
      <c r="AF14" s="18"/>
      <c r="AG14" s="2"/>
    </row>
    <row r="15" spans="1:33" ht="15.75" customHeight="1" x14ac:dyDescent="0.25">
      <c r="A15" s="10">
        <v>12</v>
      </c>
      <c r="B15" s="11">
        <v>1100</v>
      </c>
      <c r="C15" s="11">
        <v>18</v>
      </c>
      <c r="D15" s="12"/>
      <c r="E15" s="11">
        <v>1200</v>
      </c>
      <c r="F15" s="12">
        <v>19</v>
      </c>
      <c r="G15" s="20"/>
      <c r="H15" s="77"/>
      <c r="I15" s="20"/>
      <c r="J15" s="17"/>
      <c r="K15" s="17"/>
      <c r="L15" s="18"/>
      <c r="M15" s="15"/>
      <c r="N15" s="18"/>
      <c r="O15" s="66"/>
      <c r="P15" s="11">
        <v>10</v>
      </c>
      <c r="Q15" s="12">
        <v>1</v>
      </c>
      <c r="R15" s="29">
        <v>2</v>
      </c>
      <c r="S15" s="23">
        <v>12.5</v>
      </c>
      <c r="T15" s="11"/>
      <c r="U15" s="12"/>
      <c r="V15" s="28">
        <f>(S15+T15*2+U15*3)/(S15+T15+U15)</f>
        <v>1</v>
      </c>
      <c r="W15" s="26">
        <f>(S15+T15+U15)/((($F15+$C15)/2)*($E15-$B15))*100</f>
        <v>0.67567567567567566</v>
      </c>
      <c r="X15" s="29">
        <v>1</v>
      </c>
      <c r="Y15" s="17"/>
      <c r="Z15" s="17"/>
      <c r="AA15" s="18"/>
      <c r="AB15" s="18"/>
      <c r="AC15" s="18"/>
      <c r="AD15" s="18"/>
      <c r="AE15" s="20" t="s">
        <v>23</v>
      </c>
      <c r="AF15" s="18"/>
      <c r="AG15" s="2"/>
    </row>
    <row r="16" spans="1:33" ht="15.75" customHeight="1" x14ac:dyDescent="0.25">
      <c r="A16" s="10">
        <v>13</v>
      </c>
      <c r="B16" s="11">
        <v>1200</v>
      </c>
      <c r="C16" s="11">
        <v>19</v>
      </c>
      <c r="D16" s="12"/>
      <c r="E16" s="11">
        <v>1300</v>
      </c>
      <c r="F16" s="12">
        <v>19</v>
      </c>
      <c r="G16" s="20"/>
      <c r="H16" s="77"/>
      <c r="I16" s="20"/>
      <c r="J16" s="17"/>
      <c r="K16" s="17"/>
      <c r="L16" s="18"/>
      <c r="M16" s="15"/>
      <c r="N16" s="26"/>
      <c r="O16" s="66"/>
      <c r="P16" s="11">
        <v>2</v>
      </c>
      <c r="Q16" s="12">
        <v>1</v>
      </c>
      <c r="R16" s="29">
        <v>1</v>
      </c>
      <c r="S16" s="17"/>
      <c r="T16" s="17"/>
      <c r="U16" s="18"/>
      <c r="V16" s="18"/>
      <c r="W16" s="18"/>
      <c r="X16" s="18"/>
      <c r="Y16" s="17"/>
      <c r="Z16" s="17"/>
      <c r="AA16" s="18"/>
      <c r="AB16" s="18"/>
      <c r="AC16" s="18"/>
      <c r="AD16" s="18"/>
      <c r="AE16" s="20" t="s">
        <v>23</v>
      </c>
      <c r="AF16" s="18"/>
      <c r="AG16" s="2"/>
    </row>
    <row r="17" spans="1:33" ht="15.75" customHeight="1" x14ac:dyDescent="0.25">
      <c r="A17" s="10">
        <v>14</v>
      </c>
      <c r="B17" s="11">
        <v>1300</v>
      </c>
      <c r="C17" s="11">
        <v>19</v>
      </c>
      <c r="D17" s="12"/>
      <c r="E17" s="11">
        <v>1400</v>
      </c>
      <c r="F17" s="12">
        <v>18</v>
      </c>
      <c r="G17" s="20"/>
      <c r="H17" s="77"/>
      <c r="I17" s="20"/>
      <c r="J17" s="17"/>
      <c r="K17" s="17"/>
      <c r="L17" s="18"/>
      <c r="M17" s="15"/>
      <c r="N17" s="26"/>
      <c r="O17" s="29"/>
      <c r="P17" s="11">
        <v>3</v>
      </c>
      <c r="Q17" s="12">
        <v>1</v>
      </c>
      <c r="R17" s="29">
        <v>1</v>
      </c>
      <c r="S17" s="17"/>
      <c r="T17" s="17"/>
      <c r="U17" s="18"/>
      <c r="V17" s="18"/>
      <c r="W17" s="18"/>
      <c r="X17" s="18"/>
      <c r="Y17" s="17"/>
      <c r="Z17" s="17"/>
      <c r="AA17" s="18"/>
      <c r="AB17" s="18"/>
      <c r="AC17" s="18"/>
      <c r="AD17" s="18"/>
      <c r="AE17" s="20" t="s">
        <v>23</v>
      </c>
      <c r="AF17" s="18"/>
      <c r="AG17" s="2"/>
    </row>
    <row r="18" spans="1:33" ht="15.75" customHeight="1" x14ac:dyDescent="0.25">
      <c r="A18" s="10">
        <v>15</v>
      </c>
      <c r="B18" s="11">
        <v>1400</v>
      </c>
      <c r="C18" s="11">
        <v>18</v>
      </c>
      <c r="D18" s="12"/>
      <c r="E18" s="11">
        <v>1500</v>
      </c>
      <c r="F18" s="12">
        <v>18</v>
      </c>
      <c r="G18" s="20"/>
      <c r="H18" s="77"/>
      <c r="I18" s="20"/>
      <c r="J18" s="17"/>
      <c r="K18" s="17"/>
      <c r="L18" s="18"/>
      <c r="M18" s="19"/>
      <c r="N18" s="26"/>
      <c r="O18" s="66"/>
      <c r="P18" s="11">
        <v>19</v>
      </c>
      <c r="Q18" s="12">
        <v>1</v>
      </c>
      <c r="R18" s="29">
        <v>3</v>
      </c>
      <c r="S18" s="17"/>
      <c r="T18" s="17"/>
      <c r="U18" s="18"/>
      <c r="V18" s="18"/>
      <c r="W18" s="18"/>
      <c r="X18" s="18"/>
      <c r="Y18" s="17"/>
      <c r="Z18" s="17"/>
      <c r="AA18" s="18"/>
      <c r="AB18" s="18"/>
      <c r="AC18" s="18"/>
      <c r="AD18" s="18"/>
      <c r="AE18" s="20" t="s">
        <v>23</v>
      </c>
      <c r="AF18" s="18"/>
      <c r="AG18" s="2"/>
    </row>
    <row r="19" spans="1:33" ht="15.75" customHeight="1" x14ac:dyDescent="0.25">
      <c r="A19" s="10">
        <v>16</v>
      </c>
      <c r="B19" s="11">
        <v>1500</v>
      </c>
      <c r="C19" s="11">
        <v>18</v>
      </c>
      <c r="D19" s="12"/>
      <c r="E19" s="11">
        <v>1600</v>
      </c>
      <c r="F19" s="12">
        <v>17</v>
      </c>
      <c r="G19" s="20"/>
      <c r="H19" s="77"/>
      <c r="I19" s="20"/>
      <c r="J19" s="11"/>
      <c r="K19" s="23">
        <v>32</v>
      </c>
      <c r="L19" s="12"/>
      <c r="M19" s="19">
        <f>(J19+K19*2+L19*3)/(J19+K19+L19)</f>
        <v>2</v>
      </c>
      <c r="N19" s="26">
        <f>(J19+K19+L19)/((($F19+$C19)/2)*($E19-$B19))*100</f>
        <v>1.8285714285714287</v>
      </c>
      <c r="O19" s="66">
        <v>4</v>
      </c>
      <c r="P19" s="11">
        <v>16</v>
      </c>
      <c r="Q19" s="12">
        <v>1</v>
      </c>
      <c r="R19" s="29">
        <v>3</v>
      </c>
      <c r="S19" s="17"/>
      <c r="T19" s="17"/>
      <c r="U19" s="18"/>
      <c r="V19" s="18"/>
      <c r="W19" s="18"/>
      <c r="X19" s="18"/>
      <c r="Y19" s="17"/>
      <c r="Z19" s="17"/>
      <c r="AA19" s="18"/>
      <c r="AB19" s="18"/>
      <c r="AC19" s="18"/>
      <c r="AD19" s="18"/>
      <c r="AE19" s="20" t="s">
        <v>23</v>
      </c>
      <c r="AF19" s="18"/>
      <c r="AG19" s="2"/>
    </row>
    <row r="20" spans="1:33" ht="15.75" customHeight="1" x14ac:dyDescent="0.25">
      <c r="A20" s="10">
        <v>17</v>
      </c>
      <c r="B20" s="11">
        <v>1600</v>
      </c>
      <c r="C20" s="11">
        <v>17</v>
      </c>
      <c r="D20" s="12"/>
      <c r="E20" s="11">
        <v>1700</v>
      </c>
      <c r="F20" s="12">
        <v>19</v>
      </c>
      <c r="G20" s="20"/>
      <c r="H20" s="77"/>
      <c r="I20" s="20"/>
      <c r="J20" s="17"/>
      <c r="K20" s="17"/>
      <c r="L20" s="18"/>
      <c r="M20" s="15"/>
      <c r="N20" s="26"/>
      <c r="O20" s="29"/>
      <c r="P20" s="11">
        <v>1</v>
      </c>
      <c r="Q20" s="12">
        <v>1</v>
      </c>
      <c r="R20" s="29">
        <v>1</v>
      </c>
      <c r="S20" s="17"/>
      <c r="T20" s="17"/>
      <c r="U20" s="18"/>
      <c r="V20" s="18"/>
      <c r="W20" s="18"/>
      <c r="X20" s="18"/>
      <c r="Y20" s="17"/>
      <c r="Z20" s="17"/>
      <c r="AA20" s="18"/>
      <c r="AB20" s="18"/>
      <c r="AC20" s="18"/>
      <c r="AD20" s="18"/>
      <c r="AE20" s="20" t="s">
        <v>23</v>
      </c>
      <c r="AF20" s="18"/>
      <c r="AG20" s="2"/>
    </row>
    <row r="21" spans="1:33" ht="15.75" customHeight="1" x14ac:dyDescent="0.25">
      <c r="A21" s="10">
        <v>18</v>
      </c>
      <c r="B21" s="11">
        <v>1700</v>
      </c>
      <c r="C21" s="11">
        <v>19</v>
      </c>
      <c r="D21" s="12"/>
      <c r="E21" s="11">
        <v>1800</v>
      </c>
      <c r="F21" s="12">
        <v>16</v>
      </c>
      <c r="G21" s="20"/>
      <c r="H21" s="77"/>
      <c r="I21" s="20"/>
      <c r="J21" s="17"/>
      <c r="K21" s="17"/>
      <c r="L21" s="18"/>
      <c r="M21" s="18"/>
      <c r="N21" s="18"/>
      <c r="O21" s="12"/>
      <c r="P21" s="11">
        <v>2</v>
      </c>
      <c r="Q21" s="12">
        <v>1</v>
      </c>
      <c r="R21" s="29">
        <v>1</v>
      </c>
      <c r="S21" s="17"/>
      <c r="T21" s="17"/>
      <c r="U21" s="18"/>
      <c r="V21" s="18"/>
      <c r="W21" s="18"/>
      <c r="X21" s="18"/>
      <c r="Y21" s="17"/>
      <c r="Z21" s="17"/>
      <c r="AA21" s="18"/>
      <c r="AB21" s="18"/>
      <c r="AC21" s="18"/>
      <c r="AD21" s="18"/>
      <c r="AE21" s="20" t="s">
        <v>23</v>
      </c>
      <c r="AF21" s="18"/>
      <c r="AG21" s="2"/>
    </row>
    <row r="22" spans="1:33" ht="15.75" customHeight="1" x14ac:dyDescent="0.25">
      <c r="A22" s="10">
        <v>19</v>
      </c>
      <c r="B22" s="11">
        <v>1800</v>
      </c>
      <c r="C22" s="11">
        <v>16</v>
      </c>
      <c r="D22" s="12"/>
      <c r="E22" s="11">
        <v>1900</v>
      </c>
      <c r="F22" s="12">
        <v>17</v>
      </c>
      <c r="G22" s="20"/>
      <c r="H22" s="77"/>
      <c r="I22" s="20"/>
      <c r="J22" s="17"/>
      <c r="K22" s="17"/>
      <c r="L22" s="18"/>
      <c r="M22" s="18"/>
      <c r="N22" s="18"/>
      <c r="O22" s="12"/>
      <c r="P22" s="11">
        <v>1</v>
      </c>
      <c r="Q22" s="12">
        <v>2</v>
      </c>
      <c r="R22" s="29">
        <v>4</v>
      </c>
      <c r="S22" s="17"/>
      <c r="T22" s="17"/>
      <c r="U22" s="18"/>
      <c r="V22" s="18"/>
      <c r="W22" s="18"/>
      <c r="X22" s="18"/>
      <c r="Y22" s="17"/>
      <c r="Z22" s="17"/>
      <c r="AA22" s="18"/>
      <c r="AB22" s="18"/>
      <c r="AC22" s="18"/>
      <c r="AD22" s="18"/>
      <c r="AE22" s="20" t="s">
        <v>23</v>
      </c>
      <c r="AF22" s="18"/>
      <c r="AG22" s="2"/>
    </row>
    <row r="23" spans="1:33" ht="15.75" customHeight="1" x14ac:dyDescent="0.25">
      <c r="A23" s="10">
        <v>20</v>
      </c>
      <c r="B23" s="11">
        <v>1900</v>
      </c>
      <c r="C23" s="11">
        <v>17</v>
      </c>
      <c r="D23" s="12"/>
      <c r="E23" s="11">
        <v>2000</v>
      </c>
      <c r="F23" s="12">
        <v>17</v>
      </c>
      <c r="G23" s="20"/>
      <c r="H23" s="77"/>
      <c r="I23" s="20"/>
      <c r="J23" s="17"/>
      <c r="K23" s="17"/>
      <c r="L23" s="18"/>
      <c r="M23" s="18"/>
      <c r="N23" s="18"/>
      <c r="O23" s="12"/>
      <c r="P23" s="17"/>
      <c r="Q23" s="18"/>
      <c r="R23" s="18"/>
      <c r="S23" s="17"/>
      <c r="T23" s="17"/>
      <c r="U23" s="18"/>
      <c r="V23" s="18"/>
      <c r="W23" s="18"/>
      <c r="X23" s="18"/>
      <c r="Y23" s="17"/>
      <c r="Z23" s="17"/>
      <c r="AA23" s="18"/>
      <c r="AB23" s="18"/>
      <c r="AC23" s="18"/>
      <c r="AD23" s="18"/>
      <c r="AE23" s="20" t="s">
        <v>23</v>
      </c>
      <c r="AF23" s="18"/>
      <c r="AG23" s="2"/>
    </row>
    <row r="24" spans="1:33" ht="15.75" customHeight="1" x14ac:dyDescent="0.25">
      <c r="A24" s="10">
        <v>21</v>
      </c>
      <c r="B24" s="11">
        <v>2000</v>
      </c>
      <c r="C24" s="11">
        <v>17</v>
      </c>
      <c r="D24" s="12"/>
      <c r="E24" s="11">
        <v>2100</v>
      </c>
      <c r="F24" s="12">
        <v>16</v>
      </c>
      <c r="G24" s="20"/>
      <c r="H24" s="77"/>
      <c r="I24" s="20"/>
      <c r="J24" s="17"/>
      <c r="K24" s="17"/>
      <c r="L24" s="18"/>
      <c r="M24" s="18"/>
      <c r="N24" s="18"/>
      <c r="O24" s="12"/>
      <c r="P24" s="17"/>
      <c r="Q24" s="18"/>
      <c r="R24" s="18"/>
      <c r="S24" s="17"/>
      <c r="T24" s="17"/>
      <c r="U24" s="18"/>
      <c r="V24" s="18"/>
      <c r="W24" s="18"/>
      <c r="X24" s="18"/>
      <c r="Y24" s="17"/>
      <c r="Z24" s="17"/>
      <c r="AA24" s="18"/>
      <c r="AB24" s="18"/>
      <c r="AC24" s="18"/>
      <c r="AD24" s="18"/>
      <c r="AE24" s="20" t="s">
        <v>23</v>
      </c>
      <c r="AF24" s="18"/>
      <c r="AG24" s="2"/>
    </row>
    <row r="25" spans="1:33" ht="15.75" customHeight="1" x14ac:dyDescent="0.25">
      <c r="A25" s="10">
        <v>22</v>
      </c>
      <c r="B25" s="11">
        <v>2100</v>
      </c>
      <c r="C25" s="11">
        <v>16</v>
      </c>
      <c r="D25" s="12"/>
      <c r="E25" s="11">
        <v>2200</v>
      </c>
      <c r="F25" s="12">
        <v>16</v>
      </c>
      <c r="G25" s="20"/>
      <c r="H25" s="77"/>
      <c r="I25" s="20"/>
      <c r="J25" s="17"/>
      <c r="K25" s="17"/>
      <c r="L25" s="18"/>
      <c r="M25" s="18"/>
      <c r="N25" s="18"/>
      <c r="O25" s="12"/>
      <c r="P25" s="11">
        <v>1</v>
      </c>
      <c r="Q25" s="12">
        <v>1</v>
      </c>
      <c r="R25" s="29">
        <v>1</v>
      </c>
      <c r="S25" s="17"/>
      <c r="T25" s="17"/>
      <c r="U25" s="18"/>
      <c r="V25" s="18"/>
      <c r="W25" s="18"/>
      <c r="X25" s="18"/>
      <c r="Y25" s="17"/>
      <c r="Z25" s="17"/>
      <c r="AA25" s="18"/>
      <c r="AB25" s="18"/>
      <c r="AC25" s="18"/>
      <c r="AD25" s="18"/>
      <c r="AE25" s="20" t="s">
        <v>23</v>
      </c>
      <c r="AF25" s="18"/>
      <c r="AG25" s="2"/>
    </row>
    <row r="26" spans="1:33" ht="15.75" customHeight="1" x14ac:dyDescent="0.25">
      <c r="A26" s="10">
        <v>23</v>
      </c>
      <c r="B26" s="11">
        <v>2200</v>
      </c>
      <c r="C26" s="11">
        <v>16</v>
      </c>
      <c r="D26" s="12"/>
      <c r="E26" s="11">
        <v>2300</v>
      </c>
      <c r="F26" s="12">
        <v>20</v>
      </c>
      <c r="G26" s="20"/>
      <c r="H26" s="77"/>
      <c r="I26" s="20"/>
      <c r="J26" s="11"/>
      <c r="K26" s="23">
        <v>15</v>
      </c>
      <c r="L26" s="12"/>
      <c r="M26" s="28">
        <f t="shared" ref="M26:M27" si="0">(J26+K26*2+L26*3)/(J26+K26+L26)</f>
        <v>2</v>
      </c>
      <c r="N26" s="26">
        <f t="shared" ref="N26:N27" si="1">(J26+K26+L26)/((($F26+$C26)/2)*($E26-$B26))*100</f>
        <v>0.83333333333333337</v>
      </c>
      <c r="O26" s="29">
        <v>4</v>
      </c>
      <c r="P26" s="11">
        <v>3</v>
      </c>
      <c r="Q26" s="12">
        <v>2</v>
      </c>
      <c r="R26" s="29">
        <v>4</v>
      </c>
      <c r="S26" s="17"/>
      <c r="T26" s="17"/>
      <c r="U26" s="18"/>
      <c r="V26" s="18"/>
      <c r="W26" s="18"/>
      <c r="X26" s="18"/>
      <c r="Y26" s="17"/>
      <c r="Z26" s="17"/>
      <c r="AA26" s="18"/>
      <c r="AB26" s="18"/>
      <c r="AC26" s="18"/>
      <c r="AD26" s="18"/>
      <c r="AE26" s="20" t="s">
        <v>23</v>
      </c>
      <c r="AF26" s="18"/>
      <c r="AG26" s="2"/>
    </row>
    <row r="27" spans="1:33" ht="15.75" customHeight="1" x14ac:dyDescent="0.25">
      <c r="A27" s="10">
        <v>24</v>
      </c>
      <c r="B27" s="11">
        <v>2300</v>
      </c>
      <c r="C27" s="11">
        <v>20</v>
      </c>
      <c r="D27" s="12"/>
      <c r="E27" s="11">
        <v>2400</v>
      </c>
      <c r="F27" s="12">
        <v>17</v>
      </c>
      <c r="G27" s="20"/>
      <c r="H27" s="77"/>
      <c r="I27" s="20"/>
      <c r="J27" s="23">
        <v>204</v>
      </c>
      <c r="K27" s="23">
        <v>7</v>
      </c>
      <c r="L27" s="12"/>
      <c r="M27" s="19">
        <f t="shared" si="0"/>
        <v>1.033175355450237</v>
      </c>
      <c r="N27" s="26">
        <f t="shared" si="1"/>
        <v>11.405405405405405</v>
      </c>
      <c r="O27" s="29">
        <v>2</v>
      </c>
      <c r="P27" s="17"/>
      <c r="Q27" s="18"/>
      <c r="R27" s="18"/>
      <c r="S27" s="17"/>
      <c r="T27" s="17"/>
      <c r="U27" s="18"/>
      <c r="V27" s="18"/>
      <c r="W27" s="18"/>
      <c r="X27" s="18"/>
      <c r="Y27" s="17"/>
      <c r="Z27" s="17"/>
      <c r="AA27" s="18"/>
      <c r="AB27" s="18"/>
      <c r="AC27" s="18"/>
      <c r="AD27" s="18"/>
      <c r="AE27" s="20" t="s">
        <v>23</v>
      </c>
      <c r="AF27" s="18"/>
      <c r="AG27" s="2"/>
    </row>
    <row r="28" spans="1:33" ht="15.75" customHeight="1" x14ac:dyDescent="0.25">
      <c r="A28" s="16">
        <v>25</v>
      </c>
      <c r="B28" s="11">
        <v>2400</v>
      </c>
      <c r="C28" s="11">
        <v>17</v>
      </c>
      <c r="D28" s="12"/>
      <c r="E28" s="11">
        <v>2500</v>
      </c>
      <c r="F28" s="12">
        <v>17</v>
      </c>
      <c r="G28" s="20"/>
      <c r="H28" s="77"/>
      <c r="I28" s="20"/>
      <c r="J28" s="17"/>
      <c r="K28" s="17"/>
      <c r="L28" s="18"/>
      <c r="M28" s="19"/>
      <c r="N28" s="26"/>
      <c r="O28" s="29"/>
      <c r="P28" s="17"/>
      <c r="Q28" s="18"/>
      <c r="R28" s="18"/>
      <c r="S28" s="17"/>
      <c r="T28" s="17"/>
      <c r="U28" s="18"/>
      <c r="V28" s="18"/>
      <c r="W28" s="18"/>
      <c r="X28" s="18"/>
      <c r="Y28" s="17"/>
      <c r="Z28" s="17"/>
      <c r="AA28" s="18"/>
      <c r="AB28" s="18"/>
      <c r="AC28" s="18"/>
      <c r="AD28" s="18"/>
      <c r="AE28" s="20" t="s">
        <v>23</v>
      </c>
      <c r="AF28" s="18"/>
      <c r="AG28" s="2"/>
    </row>
    <row r="29" spans="1:33" ht="15.75" customHeight="1" x14ac:dyDescent="0.25">
      <c r="A29" s="10">
        <v>26</v>
      </c>
      <c r="B29" s="11">
        <v>2500</v>
      </c>
      <c r="C29" s="11">
        <v>17</v>
      </c>
      <c r="D29" s="12"/>
      <c r="E29" s="11">
        <v>2600</v>
      </c>
      <c r="F29" s="12">
        <v>20</v>
      </c>
      <c r="G29" s="20"/>
      <c r="H29" s="77"/>
      <c r="I29" s="20"/>
      <c r="J29" s="23">
        <v>500</v>
      </c>
      <c r="K29" s="23">
        <v>48</v>
      </c>
      <c r="L29" s="12"/>
      <c r="M29" s="19">
        <f t="shared" ref="M29:M33" si="2">(J29+K29*2+L29*3)/(J29+K29+L29)</f>
        <v>1.0875912408759123</v>
      </c>
      <c r="N29" s="26">
        <f t="shared" ref="N29:N33" si="3">(J29+K29+L29)/((($F29+$C29)/2)*($E29-$B29))*100</f>
        <v>29.621621621621625</v>
      </c>
      <c r="O29" s="66">
        <v>2</v>
      </c>
      <c r="P29" s="17"/>
      <c r="Q29" s="18"/>
      <c r="R29" s="18"/>
      <c r="S29" s="17"/>
      <c r="T29" s="17"/>
      <c r="U29" s="18"/>
      <c r="V29" s="18"/>
      <c r="W29" s="18"/>
      <c r="X29" s="18"/>
      <c r="Y29" s="17"/>
      <c r="Z29" s="17"/>
      <c r="AA29" s="18"/>
      <c r="AB29" s="18"/>
      <c r="AC29" s="18"/>
      <c r="AD29" s="18"/>
      <c r="AE29" s="20" t="s">
        <v>23</v>
      </c>
      <c r="AF29" s="18"/>
      <c r="AG29" s="2"/>
    </row>
    <row r="30" spans="1:33" ht="15.75" customHeight="1" x14ac:dyDescent="0.25">
      <c r="A30" s="10">
        <v>27</v>
      </c>
      <c r="B30" s="11">
        <v>2600</v>
      </c>
      <c r="C30" s="11">
        <v>20</v>
      </c>
      <c r="D30" s="12"/>
      <c r="E30" s="11">
        <v>2700</v>
      </c>
      <c r="F30" s="12">
        <v>17</v>
      </c>
      <c r="G30" s="20"/>
      <c r="H30" s="77"/>
      <c r="I30" s="20"/>
      <c r="J30" s="23">
        <v>150</v>
      </c>
      <c r="K30" s="23">
        <v>90</v>
      </c>
      <c r="L30" s="12"/>
      <c r="M30" s="19">
        <f t="shared" si="2"/>
        <v>1.375</v>
      </c>
      <c r="N30" s="26">
        <f t="shared" si="3"/>
        <v>12.972972972972974</v>
      </c>
      <c r="O30" s="66">
        <v>2</v>
      </c>
      <c r="P30" s="11">
        <v>5</v>
      </c>
      <c r="Q30" s="12">
        <v>2</v>
      </c>
      <c r="R30" s="29">
        <v>5</v>
      </c>
      <c r="S30" s="17"/>
      <c r="T30" s="17"/>
      <c r="U30" s="18"/>
      <c r="V30" s="18"/>
      <c r="W30" s="18"/>
      <c r="X30" s="18"/>
      <c r="Y30" s="17"/>
      <c r="Z30" s="17"/>
      <c r="AA30" s="18"/>
      <c r="AB30" s="18"/>
      <c r="AC30" s="18"/>
      <c r="AD30" s="18"/>
      <c r="AE30" s="20" t="s">
        <v>23</v>
      </c>
      <c r="AF30" s="18"/>
      <c r="AG30" s="2"/>
    </row>
    <row r="31" spans="1:33" ht="15.75" customHeight="1" x14ac:dyDescent="0.25">
      <c r="A31" s="10">
        <v>28</v>
      </c>
      <c r="B31" s="11">
        <v>2700</v>
      </c>
      <c r="C31" s="11">
        <v>17</v>
      </c>
      <c r="D31" s="12"/>
      <c r="E31" s="11">
        <v>2800</v>
      </c>
      <c r="F31" s="12">
        <v>18</v>
      </c>
      <c r="G31" s="20"/>
      <c r="H31" s="77"/>
      <c r="I31" s="20"/>
      <c r="J31" s="11"/>
      <c r="K31" s="23">
        <v>50</v>
      </c>
      <c r="L31" s="12"/>
      <c r="M31" s="19">
        <f t="shared" si="2"/>
        <v>2</v>
      </c>
      <c r="N31" s="26">
        <f t="shared" si="3"/>
        <v>2.8571428571428572</v>
      </c>
      <c r="O31" s="66">
        <v>4</v>
      </c>
      <c r="P31" s="17"/>
      <c r="Q31" s="18"/>
      <c r="R31" s="18"/>
      <c r="S31" s="17"/>
      <c r="T31" s="17"/>
      <c r="U31" s="18"/>
      <c r="V31" s="18"/>
      <c r="W31" s="18"/>
      <c r="X31" s="18"/>
      <c r="Y31" s="17"/>
      <c r="Z31" s="17"/>
      <c r="AA31" s="18"/>
      <c r="AB31" s="18"/>
      <c r="AC31" s="18"/>
      <c r="AD31" s="18"/>
      <c r="AE31" s="20" t="s">
        <v>23</v>
      </c>
      <c r="AF31" s="27" t="s">
        <v>65</v>
      </c>
      <c r="AG31" s="2"/>
    </row>
    <row r="32" spans="1:33" ht="13.2" x14ac:dyDescent="0.25">
      <c r="A32" s="10">
        <v>29</v>
      </c>
      <c r="B32" s="11">
        <v>2800</v>
      </c>
      <c r="C32" s="11">
        <v>18</v>
      </c>
      <c r="D32" s="12"/>
      <c r="E32" s="11">
        <v>2900</v>
      </c>
      <c r="F32" s="12">
        <v>14</v>
      </c>
      <c r="G32" s="20"/>
      <c r="H32" s="77"/>
      <c r="I32" s="20"/>
      <c r="J32" s="11"/>
      <c r="K32" s="23">
        <v>75</v>
      </c>
      <c r="L32" s="12"/>
      <c r="M32" s="28">
        <f t="shared" si="2"/>
        <v>2</v>
      </c>
      <c r="N32" s="26">
        <f t="shared" si="3"/>
        <v>4.6875</v>
      </c>
      <c r="O32" s="29">
        <v>4</v>
      </c>
      <c r="P32" s="17"/>
      <c r="Q32" s="18"/>
      <c r="R32" s="18"/>
      <c r="S32" s="17"/>
      <c r="T32" s="17"/>
      <c r="U32" s="18"/>
      <c r="V32" s="18"/>
      <c r="W32" s="18"/>
      <c r="X32" s="18"/>
      <c r="Y32" s="17"/>
      <c r="Z32" s="17"/>
      <c r="AA32" s="18"/>
      <c r="AB32" s="18"/>
      <c r="AC32" s="18"/>
      <c r="AD32" s="18"/>
      <c r="AE32" s="20" t="s">
        <v>23</v>
      </c>
      <c r="AF32" s="18"/>
      <c r="AG32" s="2"/>
    </row>
    <row r="33" spans="1:33" ht="13.2" x14ac:dyDescent="0.25">
      <c r="A33" s="10">
        <v>30</v>
      </c>
      <c r="B33" s="11">
        <v>2900</v>
      </c>
      <c r="C33" s="11">
        <v>14</v>
      </c>
      <c r="D33" s="12"/>
      <c r="E33" s="11">
        <v>3000</v>
      </c>
      <c r="F33" s="12">
        <v>16</v>
      </c>
      <c r="G33" s="20"/>
      <c r="H33" s="77"/>
      <c r="I33" s="20"/>
      <c r="J33" s="23">
        <v>182</v>
      </c>
      <c r="K33" s="23">
        <v>39</v>
      </c>
      <c r="L33" s="12"/>
      <c r="M33" s="19">
        <f t="shared" si="2"/>
        <v>1.1764705882352942</v>
      </c>
      <c r="N33" s="26">
        <f t="shared" si="3"/>
        <v>14.733333333333334</v>
      </c>
      <c r="O33" s="29">
        <v>2</v>
      </c>
      <c r="P33" s="11">
        <v>23</v>
      </c>
      <c r="Q33" s="12">
        <v>2</v>
      </c>
      <c r="R33" s="29">
        <v>6</v>
      </c>
      <c r="S33" s="11"/>
      <c r="T33" s="23">
        <v>27</v>
      </c>
      <c r="U33" s="12"/>
      <c r="V33" s="28">
        <f>(S33+T33*2+U33*3)/(S33+T33+U33)</f>
        <v>2</v>
      </c>
      <c r="W33" s="26">
        <f>(S33+T33+U33)/((($F33+$C33)/2)*($E33-$B33))*100</f>
        <v>1.7999999999999998</v>
      </c>
      <c r="X33" s="29">
        <v>4</v>
      </c>
      <c r="Y33" s="17"/>
      <c r="Z33" s="17"/>
      <c r="AA33" s="18"/>
      <c r="AB33" s="18"/>
      <c r="AC33" s="18"/>
      <c r="AD33" s="18"/>
      <c r="AE33" s="67" t="s">
        <v>24</v>
      </c>
      <c r="AF33" s="21" t="s">
        <v>66</v>
      </c>
      <c r="AG33" s="2"/>
    </row>
    <row r="34" spans="1:33" ht="13.2" x14ac:dyDescent="0.25">
      <c r="A34" s="10">
        <v>31</v>
      </c>
      <c r="B34" s="11">
        <v>3000</v>
      </c>
      <c r="C34" s="11">
        <v>16</v>
      </c>
      <c r="D34" s="12"/>
      <c r="E34" s="11">
        <v>3100</v>
      </c>
      <c r="F34" s="12">
        <v>17</v>
      </c>
      <c r="G34" s="20"/>
      <c r="H34" s="77"/>
      <c r="I34" s="20"/>
      <c r="J34" s="17"/>
      <c r="K34" s="17"/>
      <c r="L34" s="18"/>
      <c r="M34" s="18"/>
      <c r="N34" s="18"/>
      <c r="O34" s="12"/>
      <c r="P34" s="11">
        <v>18</v>
      </c>
      <c r="Q34" s="12">
        <v>2</v>
      </c>
      <c r="R34" s="29">
        <v>6</v>
      </c>
      <c r="S34" s="17"/>
      <c r="T34" s="17"/>
      <c r="U34" s="18"/>
      <c r="V34" s="18"/>
      <c r="W34" s="18"/>
      <c r="X34" s="18"/>
      <c r="Y34" s="23">
        <v>100</v>
      </c>
      <c r="Z34" s="11"/>
      <c r="AA34" s="12"/>
      <c r="AB34" s="28">
        <f t="shared" ref="AB34:AB35" si="4">(Y34+Z34*2+AA34*3)/(Y34+Z34+AA34)</f>
        <v>1</v>
      </c>
      <c r="AC34" s="26">
        <f t="shared" ref="AC34:AC35" si="5">(Y34+Z34+AA34)/((($F34+$C34)/2)*($E34-$B34))*100</f>
        <v>6.0606060606060606</v>
      </c>
      <c r="AD34" s="29">
        <v>1</v>
      </c>
      <c r="AE34" s="79" t="s">
        <v>26</v>
      </c>
      <c r="AF34" s="18"/>
      <c r="AG34" s="2"/>
    </row>
    <row r="35" spans="1:33" ht="13.2" x14ac:dyDescent="0.25">
      <c r="A35" s="10">
        <v>32</v>
      </c>
      <c r="B35" s="11">
        <v>3100</v>
      </c>
      <c r="C35" s="11">
        <v>17</v>
      </c>
      <c r="D35" s="12"/>
      <c r="E35" s="11">
        <v>3200</v>
      </c>
      <c r="F35" s="12">
        <v>13</v>
      </c>
      <c r="G35" s="20"/>
      <c r="H35" s="77"/>
      <c r="I35" s="20"/>
      <c r="J35" s="17"/>
      <c r="K35" s="17"/>
      <c r="L35" s="18"/>
      <c r="M35" s="18"/>
      <c r="N35" s="18"/>
      <c r="O35" s="12"/>
      <c r="P35" s="11">
        <v>42</v>
      </c>
      <c r="Q35" s="12">
        <v>2</v>
      </c>
      <c r="R35" s="29">
        <v>6</v>
      </c>
      <c r="S35" s="11"/>
      <c r="T35" s="23">
        <v>39</v>
      </c>
      <c r="U35" s="12"/>
      <c r="V35" s="28">
        <f t="shared" ref="V35:V36" si="6">(S35+T35*2+U35*3)/(S35+T35+U35)</f>
        <v>2</v>
      </c>
      <c r="W35" s="26">
        <f t="shared" ref="W35:W36" si="7">(S35+T35+U35)/((($F35+$C35)/2)*($E35-$B35))*100</f>
        <v>2.6</v>
      </c>
      <c r="X35" s="29">
        <v>4</v>
      </c>
      <c r="Y35" s="23">
        <v>75</v>
      </c>
      <c r="Z35" s="11"/>
      <c r="AA35" s="12"/>
      <c r="AB35" s="28">
        <f t="shared" si="4"/>
        <v>1</v>
      </c>
      <c r="AC35" s="26">
        <f t="shared" si="5"/>
        <v>5</v>
      </c>
      <c r="AD35" s="29">
        <v>1</v>
      </c>
      <c r="AE35" s="79" t="s">
        <v>26</v>
      </c>
      <c r="AF35" s="18"/>
      <c r="AG35" s="2"/>
    </row>
    <row r="36" spans="1:33" ht="13.2" x14ac:dyDescent="0.25">
      <c r="A36" s="10">
        <v>33</v>
      </c>
      <c r="B36" s="11">
        <v>3200</v>
      </c>
      <c r="C36" s="11">
        <v>13</v>
      </c>
      <c r="D36" s="12"/>
      <c r="E36" s="11">
        <v>3300</v>
      </c>
      <c r="F36" s="12">
        <v>13</v>
      </c>
      <c r="G36" s="20"/>
      <c r="H36" s="77"/>
      <c r="I36" s="20"/>
      <c r="J36" s="17"/>
      <c r="K36" s="17"/>
      <c r="L36" s="18"/>
      <c r="M36" s="18"/>
      <c r="N36" s="18"/>
      <c r="O36" s="12"/>
      <c r="P36" s="11">
        <v>29</v>
      </c>
      <c r="Q36" s="12">
        <v>2</v>
      </c>
      <c r="R36" s="29">
        <v>6</v>
      </c>
      <c r="S36" s="11"/>
      <c r="T36" s="23">
        <v>45</v>
      </c>
      <c r="U36" s="12"/>
      <c r="V36" s="28">
        <f t="shared" si="6"/>
        <v>2</v>
      </c>
      <c r="W36" s="26">
        <f t="shared" si="7"/>
        <v>3.4615384615384617</v>
      </c>
      <c r="X36" s="29">
        <v>4</v>
      </c>
      <c r="Y36" s="17"/>
      <c r="Z36" s="17"/>
      <c r="AA36" s="18"/>
      <c r="AB36" s="18"/>
      <c r="AC36" s="18"/>
      <c r="AD36" s="18"/>
      <c r="AE36" s="79" t="s">
        <v>26</v>
      </c>
      <c r="AF36" s="18"/>
      <c r="AG36" s="2"/>
    </row>
    <row r="37" spans="1:33" ht="13.2" x14ac:dyDescent="0.25">
      <c r="A37" s="10">
        <v>34</v>
      </c>
      <c r="B37" s="11">
        <v>3300</v>
      </c>
      <c r="C37" s="11">
        <v>13</v>
      </c>
      <c r="D37" s="12"/>
      <c r="E37" s="11">
        <v>3400</v>
      </c>
      <c r="F37" s="12">
        <v>14</v>
      </c>
      <c r="G37" s="20"/>
      <c r="H37" s="77"/>
      <c r="I37" s="20"/>
      <c r="J37" s="17"/>
      <c r="K37" s="17"/>
      <c r="L37" s="18"/>
      <c r="M37" s="19"/>
      <c r="N37" s="26"/>
      <c r="O37" s="29"/>
      <c r="P37" s="11">
        <v>13</v>
      </c>
      <c r="Q37" s="12">
        <v>1</v>
      </c>
      <c r="R37" s="29">
        <v>3</v>
      </c>
      <c r="S37" s="17"/>
      <c r="T37" s="17"/>
      <c r="U37" s="18"/>
      <c r="V37" s="18"/>
      <c r="W37" s="18"/>
      <c r="X37" s="18"/>
      <c r="Y37" s="23">
        <v>100</v>
      </c>
      <c r="Z37" s="11"/>
      <c r="AA37" s="12"/>
      <c r="AB37" s="28">
        <f>(Y37+Z37*2+AA37*3)/(Y37+Z37+AA37)</f>
        <v>1</v>
      </c>
      <c r="AC37" s="26">
        <f>(Y37+Z37+AA37)/((($F37+$C37)/2)*($E37-$B37))*100</f>
        <v>7.4074074074074066</v>
      </c>
      <c r="AD37" s="29">
        <v>1</v>
      </c>
      <c r="AE37" s="79" t="s">
        <v>26</v>
      </c>
      <c r="AF37" s="18"/>
      <c r="AG37" s="2"/>
    </row>
    <row r="38" spans="1:33" ht="13.2" x14ac:dyDescent="0.25">
      <c r="A38" s="10">
        <v>35</v>
      </c>
      <c r="B38" s="11">
        <v>3400</v>
      </c>
      <c r="C38" s="11">
        <v>14</v>
      </c>
      <c r="D38" s="12"/>
      <c r="E38" s="11">
        <v>3500</v>
      </c>
      <c r="F38" s="12">
        <v>14</v>
      </c>
      <c r="G38" s="20"/>
      <c r="H38" s="77"/>
      <c r="I38" s="20"/>
      <c r="J38" s="17"/>
      <c r="K38" s="17"/>
      <c r="L38" s="18"/>
      <c r="M38" s="18"/>
      <c r="N38" s="18"/>
      <c r="O38" s="12"/>
      <c r="P38" s="11">
        <v>16</v>
      </c>
      <c r="Q38" s="12">
        <v>2</v>
      </c>
      <c r="R38" s="29">
        <v>6</v>
      </c>
      <c r="S38" s="17"/>
      <c r="T38" s="17"/>
      <c r="U38" s="18"/>
      <c r="V38" s="18"/>
      <c r="W38" s="18"/>
      <c r="X38" s="18"/>
      <c r="Y38" s="17"/>
      <c r="Z38" s="17"/>
      <c r="AA38" s="18"/>
      <c r="AB38" s="18"/>
      <c r="AC38" s="18"/>
      <c r="AD38" s="18"/>
      <c r="AE38" s="79" t="s">
        <v>26</v>
      </c>
      <c r="AF38" s="18"/>
      <c r="AG38" s="2"/>
    </row>
    <row r="39" spans="1:33" ht="13.2" x14ac:dyDescent="0.25">
      <c r="A39" s="10">
        <v>36</v>
      </c>
      <c r="B39" s="11">
        <v>3500</v>
      </c>
      <c r="C39" s="11">
        <v>14</v>
      </c>
      <c r="D39" s="12"/>
      <c r="E39" s="11">
        <v>3600</v>
      </c>
      <c r="F39" s="12">
        <v>15</v>
      </c>
      <c r="G39" s="20"/>
      <c r="H39" s="77"/>
      <c r="I39" s="20"/>
      <c r="J39" s="17"/>
      <c r="K39" s="17"/>
      <c r="L39" s="18"/>
      <c r="M39" s="18"/>
      <c r="N39" s="18"/>
      <c r="O39" s="12"/>
      <c r="P39" s="11">
        <v>22</v>
      </c>
      <c r="Q39" s="12">
        <v>1</v>
      </c>
      <c r="R39" s="29">
        <v>3</v>
      </c>
      <c r="S39" s="17"/>
      <c r="T39" s="17"/>
      <c r="U39" s="18"/>
      <c r="V39" s="18"/>
      <c r="W39" s="18"/>
      <c r="X39" s="18"/>
      <c r="Y39" s="17"/>
      <c r="Z39" s="17"/>
      <c r="AA39" s="18"/>
      <c r="AB39" s="18"/>
      <c r="AC39" s="18"/>
      <c r="AD39" s="18"/>
      <c r="AE39" s="79" t="s">
        <v>26</v>
      </c>
      <c r="AF39" s="18"/>
      <c r="AG39" s="2"/>
    </row>
    <row r="40" spans="1:33" ht="13.2" x14ac:dyDescent="0.25">
      <c r="A40" s="10">
        <v>37</v>
      </c>
      <c r="B40" s="11">
        <v>3600</v>
      </c>
      <c r="C40" s="11">
        <v>15</v>
      </c>
      <c r="D40" s="12"/>
      <c r="E40" s="11">
        <v>3700</v>
      </c>
      <c r="F40" s="12">
        <v>14</v>
      </c>
      <c r="G40" s="20"/>
      <c r="H40" s="77"/>
      <c r="I40" s="20"/>
      <c r="J40" s="17"/>
      <c r="K40" s="17"/>
      <c r="L40" s="18"/>
      <c r="M40" s="18"/>
      <c r="N40" s="18"/>
      <c r="O40" s="12"/>
      <c r="P40" s="23">
        <v>21</v>
      </c>
      <c r="Q40" s="29">
        <v>1</v>
      </c>
      <c r="R40" s="29">
        <v>3</v>
      </c>
      <c r="S40" s="23">
        <v>20</v>
      </c>
      <c r="T40" s="11"/>
      <c r="U40" s="12"/>
      <c r="V40" s="28">
        <f t="shared" ref="V40:V42" si="8">(S40+T40*2+U40*3)/(S40+T40+U40)</f>
        <v>1</v>
      </c>
      <c r="W40" s="26">
        <f t="shared" ref="W40:W42" si="9">(S40+T40+U40)/((($F40+$C40)/2)*($E40-$B40))*100</f>
        <v>1.3793103448275863</v>
      </c>
      <c r="X40" s="29">
        <v>1</v>
      </c>
      <c r="Y40" s="17"/>
      <c r="Z40" s="17"/>
      <c r="AA40" s="18"/>
      <c r="AB40" s="18"/>
      <c r="AC40" s="18"/>
      <c r="AD40" s="18"/>
      <c r="AE40" s="79" t="s">
        <v>26</v>
      </c>
      <c r="AF40" s="18"/>
      <c r="AG40" s="2"/>
    </row>
    <row r="41" spans="1:33" ht="13.2" x14ac:dyDescent="0.25">
      <c r="A41" s="10">
        <v>38</v>
      </c>
      <c r="B41" s="11">
        <v>3700</v>
      </c>
      <c r="C41" s="11">
        <v>14</v>
      </c>
      <c r="D41" s="12"/>
      <c r="E41" s="11">
        <v>3800</v>
      </c>
      <c r="F41" s="12">
        <v>16</v>
      </c>
      <c r="G41" s="20"/>
      <c r="H41" s="77"/>
      <c r="I41" s="20"/>
      <c r="J41" s="17"/>
      <c r="K41" s="17"/>
      <c r="L41" s="18"/>
      <c r="M41" s="18"/>
      <c r="N41" s="18"/>
      <c r="O41" s="12"/>
      <c r="P41" s="11">
        <v>31</v>
      </c>
      <c r="Q41" s="12">
        <v>2</v>
      </c>
      <c r="R41" s="29">
        <v>6</v>
      </c>
      <c r="S41" s="11"/>
      <c r="T41" s="23">
        <v>46</v>
      </c>
      <c r="U41" s="12"/>
      <c r="V41" s="28">
        <f t="shared" si="8"/>
        <v>2</v>
      </c>
      <c r="W41" s="26">
        <f t="shared" si="9"/>
        <v>3.0666666666666664</v>
      </c>
      <c r="X41" s="29">
        <v>4</v>
      </c>
      <c r="Y41" s="23">
        <v>21.5</v>
      </c>
      <c r="Z41" s="23">
        <v>33</v>
      </c>
      <c r="AA41" s="12"/>
      <c r="AB41" s="19">
        <f t="shared" ref="AB41:AB52" si="10">(Y41+Z41*2+AA41*3)/(Y41+Z41+AA41)</f>
        <v>1.6055045871559632</v>
      </c>
      <c r="AC41" s="26">
        <f t="shared" ref="AC41:AC52" si="11">(Y41+Z41+AA41)/((($F41+$C41)/2)*($E41-$B41))*100</f>
        <v>3.6333333333333337</v>
      </c>
      <c r="AD41" s="29">
        <v>4</v>
      </c>
      <c r="AE41" s="79" t="s">
        <v>26</v>
      </c>
      <c r="AF41" s="18"/>
      <c r="AG41" s="2"/>
    </row>
    <row r="42" spans="1:33" ht="13.2" x14ac:dyDescent="0.25">
      <c r="A42" s="10">
        <v>39</v>
      </c>
      <c r="B42" s="11">
        <v>3800</v>
      </c>
      <c r="C42" s="11">
        <v>16</v>
      </c>
      <c r="D42" s="12"/>
      <c r="E42" s="11">
        <v>3900</v>
      </c>
      <c r="F42" s="12">
        <v>11</v>
      </c>
      <c r="G42" s="20"/>
      <c r="H42" s="77"/>
      <c r="I42" s="20"/>
      <c r="J42" s="11"/>
      <c r="K42" s="23">
        <v>120</v>
      </c>
      <c r="L42" s="29">
        <v>204</v>
      </c>
      <c r="M42" s="19">
        <f t="shared" ref="M42:M43" si="12">(J42+K42*2+L42*3)/(J42+K42+L42)</f>
        <v>2.6296296296296298</v>
      </c>
      <c r="N42" s="26">
        <f t="shared" ref="N42:N43" si="13">(J42+K42+L42)/((($F42+$C42)/2)*($E42-$B42))*100</f>
        <v>24</v>
      </c>
      <c r="O42" s="29">
        <v>8</v>
      </c>
      <c r="P42" s="11">
        <v>26</v>
      </c>
      <c r="Q42" s="12">
        <v>2</v>
      </c>
      <c r="R42" s="29">
        <v>6</v>
      </c>
      <c r="S42" s="11"/>
      <c r="T42" s="23">
        <v>111</v>
      </c>
      <c r="U42" s="12"/>
      <c r="V42" s="28">
        <f t="shared" si="8"/>
        <v>2</v>
      </c>
      <c r="W42" s="26">
        <f t="shared" si="9"/>
        <v>8.2222222222222232</v>
      </c>
      <c r="X42" s="29">
        <v>4</v>
      </c>
      <c r="Y42" s="11"/>
      <c r="Z42" s="23">
        <v>48</v>
      </c>
      <c r="AA42" s="29"/>
      <c r="AB42" s="28">
        <f t="shared" si="10"/>
        <v>2</v>
      </c>
      <c r="AC42" s="26">
        <f t="shared" si="11"/>
        <v>3.5555555555555554</v>
      </c>
      <c r="AD42" s="29">
        <v>4</v>
      </c>
      <c r="AE42" s="79" t="s">
        <v>26</v>
      </c>
      <c r="AF42" s="27" t="s">
        <v>67</v>
      </c>
      <c r="AG42" s="2"/>
    </row>
    <row r="43" spans="1:33" ht="13.2" x14ac:dyDescent="0.25">
      <c r="A43" s="10">
        <v>40</v>
      </c>
      <c r="B43" s="11">
        <v>3900</v>
      </c>
      <c r="C43" s="11">
        <v>11</v>
      </c>
      <c r="D43" s="12"/>
      <c r="E43" s="11">
        <v>4000</v>
      </c>
      <c r="F43" s="12">
        <v>8</v>
      </c>
      <c r="G43" s="20"/>
      <c r="H43" s="77"/>
      <c r="I43" s="20"/>
      <c r="J43" s="11"/>
      <c r="K43" s="11"/>
      <c r="L43" s="29">
        <v>105</v>
      </c>
      <c r="M43" s="19">
        <f t="shared" si="12"/>
        <v>3</v>
      </c>
      <c r="N43" s="26">
        <f t="shared" si="13"/>
        <v>11.052631578947368</v>
      </c>
      <c r="O43" s="29">
        <v>8</v>
      </c>
      <c r="P43" s="11">
        <v>3</v>
      </c>
      <c r="Q43" s="12">
        <v>1</v>
      </c>
      <c r="R43" s="29">
        <v>1</v>
      </c>
      <c r="S43" s="17"/>
      <c r="T43" s="17"/>
      <c r="U43" s="18"/>
      <c r="V43" s="18"/>
      <c r="W43" s="18"/>
      <c r="X43" s="18"/>
      <c r="Y43" s="11"/>
      <c r="Z43" s="23">
        <v>350</v>
      </c>
      <c r="AA43" s="12"/>
      <c r="AB43" s="28">
        <f t="shared" si="10"/>
        <v>2</v>
      </c>
      <c r="AC43" s="26">
        <f t="shared" si="11"/>
        <v>36.84210526315789</v>
      </c>
      <c r="AD43" s="29">
        <v>6</v>
      </c>
      <c r="AE43" s="79" t="s">
        <v>26</v>
      </c>
      <c r="AF43" s="27" t="s">
        <v>68</v>
      </c>
      <c r="AG43" s="2"/>
    </row>
    <row r="44" spans="1:33" ht="13.2" x14ac:dyDescent="0.25">
      <c r="A44" s="10">
        <v>41</v>
      </c>
      <c r="B44" s="11">
        <v>4000</v>
      </c>
      <c r="C44" s="11">
        <v>8</v>
      </c>
      <c r="D44" s="12"/>
      <c r="E44" s="11">
        <v>4100</v>
      </c>
      <c r="F44" s="12">
        <v>8</v>
      </c>
      <c r="G44" s="20"/>
      <c r="H44" s="77"/>
      <c r="I44" s="20"/>
      <c r="J44" s="17"/>
      <c r="K44" s="17"/>
      <c r="L44" s="18"/>
      <c r="M44" s="80"/>
      <c r="N44" s="18"/>
      <c r="O44" s="12"/>
      <c r="P44" s="11">
        <v>4</v>
      </c>
      <c r="Q44" s="12">
        <v>2</v>
      </c>
      <c r="R44" s="29">
        <v>4</v>
      </c>
      <c r="S44" s="17"/>
      <c r="T44" s="17"/>
      <c r="U44" s="18"/>
      <c r="V44" s="18"/>
      <c r="W44" s="18"/>
      <c r="X44" s="18"/>
      <c r="Y44" s="11"/>
      <c r="Z44" s="23">
        <v>400</v>
      </c>
      <c r="AA44" s="12"/>
      <c r="AB44" s="28">
        <f t="shared" si="10"/>
        <v>2</v>
      </c>
      <c r="AC44" s="26">
        <f t="shared" si="11"/>
        <v>50</v>
      </c>
      <c r="AD44" s="29">
        <v>6</v>
      </c>
      <c r="AE44" s="79" t="s">
        <v>26</v>
      </c>
      <c r="AF44" s="27" t="s">
        <v>69</v>
      </c>
      <c r="AG44" s="2"/>
    </row>
    <row r="45" spans="1:33" ht="13.2" x14ac:dyDescent="0.25">
      <c r="A45" s="10">
        <v>42</v>
      </c>
      <c r="B45" s="11">
        <v>4100</v>
      </c>
      <c r="C45" s="11">
        <v>8</v>
      </c>
      <c r="D45" s="12"/>
      <c r="E45" s="11">
        <v>4200</v>
      </c>
      <c r="F45" s="12">
        <v>8</v>
      </c>
      <c r="G45" s="20"/>
      <c r="H45" s="77"/>
      <c r="I45" s="20"/>
      <c r="J45" s="23">
        <v>650</v>
      </c>
      <c r="K45" s="11"/>
      <c r="L45" s="12"/>
      <c r="M45" s="80"/>
      <c r="N45" s="18"/>
      <c r="O45" s="12"/>
      <c r="P45" s="11">
        <v>2</v>
      </c>
      <c r="Q45" s="12">
        <v>2</v>
      </c>
      <c r="R45" s="29">
        <v>4</v>
      </c>
      <c r="S45" s="17"/>
      <c r="T45" s="17"/>
      <c r="U45" s="18"/>
      <c r="V45" s="18"/>
      <c r="W45" s="18"/>
      <c r="X45" s="18"/>
      <c r="Y45" s="11"/>
      <c r="Z45" s="23">
        <v>400</v>
      </c>
      <c r="AA45" s="12"/>
      <c r="AB45" s="28">
        <f t="shared" si="10"/>
        <v>2</v>
      </c>
      <c r="AC45" s="26">
        <f t="shared" si="11"/>
        <v>50</v>
      </c>
      <c r="AD45" s="29">
        <v>6</v>
      </c>
      <c r="AE45" s="79" t="s">
        <v>26</v>
      </c>
      <c r="AF45" s="27" t="s">
        <v>70</v>
      </c>
      <c r="AG45" s="2"/>
    </row>
    <row r="46" spans="1:33" ht="13.2" x14ac:dyDescent="0.25">
      <c r="A46" s="10">
        <v>43</v>
      </c>
      <c r="B46" s="11">
        <v>4200</v>
      </c>
      <c r="C46" s="11">
        <v>8</v>
      </c>
      <c r="D46" s="12"/>
      <c r="E46" s="11">
        <v>4300</v>
      </c>
      <c r="F46" s="12">
        <v>8</v>
      </c>
      <c r="G46" s="20"/>
      <c r="H46" s="77"/>
      <c r="I46" s="81">
        <v>12.5</v>
      </c>
      <c r="J46" s="23">
        <v>200</v>
      </c>
      <c r="K46" s="23">
        <v>13.5</v>
      </c>
      <c r="L46" s="12"/>
      <c r="M46" s="19">
        <f t="shared" ref="M46:M47" si="14">(J46+K46*2+L46*3)/(J46+K46+L46)</f>
        <v>1.0632318501170961</v>
      </c>
      <c r="N46" s="26">
        <f t="shared" ref="N46:N47" si="15">(J46+K46+L46)/((($F46+$C46)/2)*($E46-$B46))*100</f>
        <v>26.687499999999996</v>
      </c>
      <c r="O46" s="29">
        <v>2</v>
      </c>
      <c r="P46" s="11">
        <v>3</v>
      </c>
      <c r="Q46" s="12">
        <v>1</v>
      </c>
      <c r="R46" s="29">
        <v>1</v>
      </c>
      <c r="S46" s="17"/>
      <c r="T46" s="17"/>
      <c r="U46" s="18"/>
      <c r="V46" s="18"/>
      <c r="W46" s="18"/>
      <c r="X46" s="18"/>
      <c r="Y46" s="11"/>
      <c r="Z46" s="23">
        <v>400</v>
      </c>
      <c r="AA46" s="12"/>
      <c r="AB46" s="28">
        <f t="shared" si="10"/>
        <v>2</v>
      </c>
      <c r="AC46" s="26">
        <f t="shared" si="11"/>
        <v>50</v>
      </c>
      <c r="AD46" s="29">
        <v>6</v>
      </c>
      <c r="AE46" s="79" t="s">
        <v>26</v>
      </c>
      <c r="AF46" s="66" t="s">
        <v>71</v>
      </c>
      <c r="AG46" s="2"/>
    </row>
    <row r="47" spans="1:33" ht="13.2" x14ac:dyDescent="0.25">
      <c r="A47" s="10">
        <v>44</v>
      </c>
      <c r="B47" s="11">
        <v>4300</v>
      </c>
      <c r="C47" s="11">
        <v>8</v>
      </c>
      <c r="D47" s="12"/>
      <c r="E47" s="11">
        <v>4400</v>
      </c>
      <c r="F47" s="12">
        <v>9</v>
      </c>
      <c r="G47" s="20"/>
      <c r="H47" s="77"/>
      <c r="I47" s="20"/>
      <c r="J47" s="23">
        <v>400</v>
      </c>
      <c r="K47" s="23">
        <v>135</v>
      </c>
      <c r="L47" s="12"/>
      <c r="M47" s="19">
        <f t="shared" si="14"/>
        <v>1.2523364485981308</v>
      </c>
      <c r="N47" s="26">
        <f t="shared" si="15"/>
        <v>62.941176470588232</v>
      </c>
      <c r="O47" s="29">
        <v>3</v>
      </c>
      <c r="P47" s="11">
        <v>2</v>
      </c>
      <c r="Q47" s="12">
        <v>1</v>
      </c>
      <c r="R47" s="29">
        <v>1</v>
      </c>
      <c r="S47" s="17"/>
      <c r="T47" s="17"/>
      <c r="U47" s="18"/>
      <c r="V47" s="18"/>
      <c r="W47" s="18"/>
      <c r="X47" s="18"/>
      <c r="Y47" s="11"/>
      <c r="Z47" s="23">
        <v>400</v>
      </c>
      <c r="AA47" s="12"/>
      <c r="AB47" s="28">
        <f t="shared" si="10"/>
        <v>2</v>
      </c>
      <c r="AC47" s="26">
        <f t="shared" si="11"/>
        <v>47.058823529411761</v>
      </c>
      <c r="AD47" s="29">
        <v>6</v>
      </c>
      <c r="AE47" s="79" t="s">
        <v>26</v>
      </c>
      <c r="AF47" s="21" t="s">
        <v>72</v>
      </c>
      <c r="AG47" s="2"/>
    </row>
    <row r="48" spans="1:33" ht="13.2" x14ac:dyDescent="0.25">
      <c r="A48" s="10">
        <v>45</v>
      </c>
      <c r="B48" s="11">
        <v>4400</v>
      </c>
      <c r="C48" s="11">
        <v>9</v>
      </c>
      <c r="D48" s="12"/>
      <c r="E48" s="11">
        <v>4500</v>
      </c>
      <c r="F48" s="12">
        <v>9</v>
      </c>
      <c r="G48" s="20"/>
      <c r="H48" s="77"/>
      <c r="I48" s="20"/>
      <c r="J48" s="23">
        <v>700</v>
      </c>
      <c r="K48" s="11"/>
      <c r="L48" s="12"/>
      <c r="M48" s="80"/>
      <c r="N48" s="18"/>
      <c r="O48" s="12"/>
      <c r="P48" s="68">
        <v>2</v>
      </c>
      <c r="Q48" s="66">
        <v>2</v>
      </c>
      <c r="R48" s="66">
        <v>4</v>
      </c>
      <c r="S48" s="23">
        <v>54</v>
      </c>
      <c r="T48" s="11"/>
      <c r="U48" s="12"/>
      <c r="V48" s="28">
        <f t="shared" ref="V48:V49" si="16">(S48+T48*2+U48*3)/(S48+T48+U48)</f>
        <v>1</v>
      </c>
      <c r="W48" s="26">
        <f t="shared" ref="W48:W49" si="17">(S48+T48+U48)/((($F48+$C48)/2)*($E48-$B48))*100</f>
        <v>6</v>
      </c>
      <c r="X48" s="29">
        <v>1</v>
      </c>
      <c r="Y48" s="11"/>
      <c r="Z48" s="23">
        <v>400</v>
      </c>
      <c r="AA48" s="12"/>
      <c r="AB48" s="28">
        <f t="shared" si="10"/>
        <v>2</v>
      </c>
      <c r="AC48" s="26">
        <f t="shared" si="11"/>
        <v>44.444444444444443</v>
      </c>
      <c r="AD48" s="29">
        <v>6</v>
      </c>
      <c r="AE48" s="79" t="s">
        <v>26</v>
      </c>
      <c r="AF48" s="21" t="s">
        <v>73</v>
      </c>
      <c r="AG48" s="2"/>
    </row>
    <row r="49" spans="1:33" ht="13.2" x14ac:dyDescent="0.25">
      <c r="A49" s="10">
        <v>46</v>
      </c>
      <c r="B49" s="11">
        <v>4500</v>
      </c>
      <c r="C49" s="11">
        <v>9</v>
      </c>
      <c r="D49" s="12"/>
      <c r="E49" s="11">
        <v>4600</v>
      </c>
      <c r="F49" s="12">
        <v>8.5</v>
      </c>
      <c r="G49" s="20"/>
      <c r="H49" s="77"/>
      <c r="I49" s="20"/>
      <c r="J49" s="23">
        <v>700</v>
      </c>
      <c r="K49" s="11"/>
      <c r="L49" s="12"/>
      <c r="M49" s="80"/>
      <c r="N49" s="18"/>
      <c r="O49" s="12"/>
      <c r="P49" s="11">
        <v>6</v>
      </c>
      <c r="Q49" s="12">
        <v>2</v>
      </c>
      <c r="R49" s="29">
        <v>5</v>
      </c>
      <c r="S49" s="23">
        <v>20</v>
      </c>
      <c r="T49" s="11"/>
      <c r="U49" s="12"/>
      <c r="V49" s="28">
        <f t="shared" si="16"/>
        <v>1</v>
      </c>
      <c r="W49" s="26">
        <f t="shared" si="17"/>
        <v>2.2857142857142856</v>
      </c>
      <c r="X49" s="29">
        <v>1</v>
      </c>
      <c r="Y49" s="11"/>
      <c r="Z49" s="23">
        <v>400</v>
      </c>
      <c r="AA49" s="12"/>
      <c r="AB49" s="28">
        <f t="shared" si="10"/>
        <v>2</v>
      </c>
      <c r="AC49" s="26">
        <f t="shared" si="11"/>
        <v>45.714285714285715</v>
      </c>
      <c r="AD49" s="29">
        <v>6</v>
      </c>
      <c r="AE49" s="79" t="s">
        <v>26</v>
      </c>
      <c r="AF49" s="21" t="s">
        <v>74</v>
      </c>
      <c r="AG49" s="2"/>
    </row>
    <row r="50" spans="1:33" ht="13.2" x14ac:dyDescent="0.25">
      <c r="A50" s="10">
        <v>47</v>
      </c>
      <c r="B50" s="11">
        <v>4600</v>
      </c>
      <c r="C50" s="11">
        <v>8.5</v>
      </c>
      <c r="D50" s="12"/>
      <c r="E50" s="11">
        <v>4700</v>
      </c>
      <c r="F50" s="12">
        <v>9</v>
      </c>
      <c r="G50" s="20"/>
      <c r="H50" s="77"/>
      <c r="I50" s="20"/>
      <c r="J50" s="23">
        <v>494</v>
      </c>
      <c r="K50" s="23">
        <v>106</v>
      </c>
      <c r="L50" s="12"/>
      <c r="M50" s="19">
        <f>(J50+K50*2+L50*3)/(J50+K50+L50)</f>
        <v>1.1766666666666667</v>
      </c>
      <c r="N50" s="26">
        <f>(J50+K50+L50)/((($F50+$C50)/2)*($E50-$B50))*100</f>
        <v>68.571428571428569</v>
      </c>
      <c r="O50" s="29">
        <v>3</v>
      </c>
      <c r="P50" s="11">
        <v>5</v>
      </c>
      <c r="Q50" s="12">
        <v>2</v>
      </c>
      <c r="R50" s="29">
        <v>5</v>
      </c>
      <c r="S50" s="17"/>
      <c r="T50" s="17"/>
      <c r="U50" s="18"/>
      <c r="V50" s="18"/>
      <c r="W50" s="18"/>
      <c r="X50" s="18"/>
      <c r="Y50" s="11"/>
      <c r="Z50" s="23">
        <v>400</v>
      </c>
      <c r="AA50" s="12"/>
      <c r="AB50" s="28">
        <f t="shared" si="10"/>
        <v>2</v>
      </c>
      <c r="AC50" s="26">
        <f t="shared" si="11"/>
        <v>45.714285714285715</v>
      </c>
      <c r="AD50" s="29">
        <v>6</v>
      </c>
      <c r="AE50" s="79" t="s">
        <v>26</v>
      </c>
      <c r="AF50" s="21" t="s">
        <v>75</v>
      </c>
      <c r="AG50" s="2"/>
    </row>
    <row r="51" spans="1:33" ht="13.2" x14ac:dyDescent="0.25">
      <c r="A51" s="10">
        <v>48</v>
      </c>
      <c r="B51" s="11">
        <v>4700</v>
      </c>
      <c r="C51" s="11">
        <v>9</v>
      </c>
      <c r="D51" s="12"/>
      <c r="E51" s="11">
        <v>4800</v>
      </c>
      <c r="F51" s="12">
        <v>7.5</v>
      </c>
      <c r="G51" s="20"/>
      <c r="H51" s="77"/>
      <c r="I51" s="20"/>
      <c r="J51" s="23">
        <v>468</v>
      </c>
      <c r="K51" s="11"/>
      <c r="L51" s="12"/>
      <c r="M51" s="18"/>
      <c r="N51" s="18"/>
      <c r="O51" s="12"/>
      <c r="P51" s="11">
        <v>5</v>
      </c>
      <c r="Q51" s="12">
        <v>1</v>
      </c>
      <c r="R51" s="29">
        <v>2</v>
      </c>
      <c r="S51" s="17"/>
      <c r="T51" s="17"/>
      <c r="U51" s="18"/>
      <c r="V51" s="18"/>
      <c r="W51" s="18"/>
      <c r="X51" s="18"/>
      <c r="Y51" s="11"/>
      <c r="Z51" s="23">
        <v>400</v>
      </c>
      <c r="AA51" s="12"/>
      <c r="AB51" s="28">
        <f t="shared" si="10"/>
        <v>2</v>
      </c>
      <c r="AC51" s="26">
        <f t="shared" si="11"/>
        <v>48.484848484848484</v>
      </c>
      <c r="AD51" s="29">
        <v>6</v>
      </c>
      <c r="AE51" s="79" t="s">
        <v>26</v>
      </c>
      <c r="AF51" s="21" t="s">
        <v>76</v>
      </c>
      <c r="AG51" s="2"/>
    </row>
    <row r="52" spans="1:33" ht="13.2" x14ac:dyDescent="0.25">
      <c r="A52" s="10">
        <v>49</v>
      </c>
      <c r="B52" s="11">
        <v>4800</v>
      </c>
      <c r="C52" s="11">
        <v>7.5</v>
      </c>
      <c r="D52" s="12"/>
      <c r="E52" s="11">
        <v>4900</v>
      </c>
      <c r="F52" s="12">
        <v>10</v>
      </c>
      <c r="G52" s="20"/>
      <c r="H52" s="77"/>
      <c r="I52" s="20"/>
      <c r="J52" s="23">
        <v>400</v>
      </c>
      <c r="K52" s="23">
        <v>198</v>
      </c>
      <c r="L52" s="12"/>
      <c r="M52" s="19">
        <f t="shared" ref="M52:M53" si="18">(J52+K52*2+L52*3)/(J52+K52+L52)</f>
        <v>1.3311036789297659</v>
      </c>
      <c r="N52" s="26">
        <f t="shared" ref="N52:N53" si="19">(J52+K52+L52)/((($F52+$C52)/2)*($E52-$B52))*100</f>
        <v>68.342857142857142</v>
      </c>
      <c r="O52" s="29">
        <v>3</v>
      </c>
      <c r="P52" s="11">
        <v>2</v>
      </c>
      <c r="Q52" s="12">
        <v>1</v>
      </c>
      <c r="R52" s="29">
        <v>1</v>
      </c>
      <c r="S52" s="17"/>
      <c r="T52" s="17"/>
      <c r="U52" s="18"/>
      <c r="V52" s="18"/>
      <c r="W52" s="18"/>
      <c r="X52" s="18"/>
      <c r="Y52" s="11"/>
      <c r="Z52" s="23">
        <v>400</v>
      </c>
      <c r="AA52" s="12"/>
      <c r="AB52" s="28">
        <f t="shared" si="10"/>
        <v>2</v>
      </c>
      <c r="AC52" s="26">
        <f t="shared" si="11"/>
        <v>45.714285714285715</v>
      </c>
      <c r="AD52" s="29">
        <v>6</v>
      </c>
      <c r="AE52" s="79" t="s">
        <v>26</v>
      </c>
      <c r="AF52" s="21" t="s">
        <v>77</v>
      </c>
      <c r="AG52" s="2"/>
    </row>
    <row r="53" spans="1:33" ht="13.2" x14ac:dyDescent="0.25">
      <c r="A53" s="30">
        <v>50</v>
      </c>
      <c r="B53" s="31">
        <v>4900</v>
      </c>
      <c r="C53" s="31">
        <v>10</v>
      </c>
      <c r="D53" s="32"/>
      <c r="E53" s="31">
        <v>5000</v>
      </c>
      <c r="F53" s="32">
        <v>18</v>
      </c>
      <c r="G53" s="38"/>
      <c r="H53" s="82"/>
      <c r="I53" s="38"/>
      <c r="J53" s="70">
        <v>1050</v>
      </c>
      <c r="K53" s="70">
        <v>350</v>
      </c>
      <c r="L53" s="32"/>
      <c r="M53" s="19">
        <f t="shared" si="18"/>
        <v>1.25</v>
      </c>
      <c r="N53" s="26">
        <f t="shared" si="19"/>
        <v>100</v>
      </c>
      <c r="O53" s="29">
        <v>3</v>
      </c>
      <c r="P53" s="31">
        <v>4</v>
      </c>
      <c r="Q53" s="32">
        <v>1</v>
      </c>
      <c r="R53" s="36">
        <v>1</v>
      </c>
      <c r="S53" s="72"/>
      <c r="T53" s="72"/>
      <c r="U53" s="69"/>
      <c r="V53" s="69"/>
      <c r="W53" s="69"/>
      <c r="X53" s="69"/>
      <c r="Y53" s="72"/>
      <c r="Z53" s="72"/>
      <c r="AA53" s="69"/>
      <c r="AB53" s="69"/>
      <c r="AC53" s="69"/>
      <c r="AD53" s="69"/>
      <c r="AE53" s="83" t="s">
        <v>26</v>
      </c>
      <c r="AF53" s="84" t="s">
        <v>78</v>
      </c>
      <c r="AG53" s="2"/>
    </row>
    <row r="54" spans="1:33" ht="13.2" x14ac:dyDescent="0.25">
      <c r="A54" s="98" t="s">
        <v>31</v>
      </c>
      <c r="B54" s="92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>
        <f>SUM(O4:O53)</f>
        <v>58</v>
      </c>
      <c r="P54" s="41"/>
      <c r="Q54" s="41"/>
      <c r="R54" s="43">
        <f>SUM(R4:R53)</f>
        <v>114</v>
      </c>
      <c r="S54" s="41"/>
      <c r="T54" s="41"/>
      <c r="U54" s="41"/>
      <c r="V54" s="41"/>
      <c r="W54" s="41"/>
      <c r="X54" s="43">
        <f>SUM(X4:X53)</f>
        <v>25</v>
      </c>
      <c r="Y54" s="41"/>
      <c r="Z54" s="41"/>
      <c r="AA54" s="41"/>
      <c r="AB54" s="41"/>
      <c r="AC54" s="41"/>
      <c r="AD54" s="43">
        <f>SUM(AD4:AD53)</f>
        <v>71</v>
      </c>
      <c r="AE54" s="44"/>
      <c r="AF54" s="45"/>
      <c r="AG54" s="2"/>
    </row>
    <row r="55" spans="1:33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7"/>
      <c r="N55" s="17"/>
      <c r="O55" s="1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3.2" x14ac:dyDescent="0.25">
      <c r="A56" s="96" t="s">
        <v>32</v>
      </c>
      <c r="B56" s="93"/>
      <c r="C56" s="46">
        <f>SUM(O54,X54,AD54,R54)</f>
        <v>268</v>
      </c>
      <c r="D56" s="47"/>
      <c r="E56" s="97" t="s">
        <v>33</v>
      </c>
      <c r="F56" s="93"/>
      <c r="G56" s="48">
        <f>SUM(AD4:AD32,X4:X32,R4:R32,O4:O32)</f>
        <v>62</v>
      </c>
      <c r="H56" s="47"/>
      <c r="I56" s="97" t="s">
        <v>34</v>
      </c>
      <c r="J56" s="93"/>
      <c r="K56" s="46">
        <f>SUM(AD34:AD53,X34:X53,R34:R53,O34:O53)</f>
        <v>194</v>
      </c>
      <c r="L56" s="47"/>
      <c r="M56" s="97" t="s">
        <v>35</v>
      </c>
      <c r="N56" s="93"/>
      <c r="O56" s="49">
        <f>SUM(AD33,X33,R33,O33)</f>
        <v>12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3.2" x14ac:dyDescent="0.25">
      <c r="A57" s="96" t="s">
        <v>36</v>
      </c>
      <c r="B57" s="93"/>
      <c r="C57" s="50">
        <v>50</v>
      </c>
      <c r="D57" s="51"/>
      <c r="E57" s="97" t="s">
        <v>36</v>
      </c>
      <c r="F57" s="93"/>
      <c r="G57" s="52">
        <v>29</v>
      </c>
      <c r="H57" s="51"/>
      <c r="I57" s="97" t="s">
        <v>36</v>
      </c>
      <c r="J57" s="93"/>
      <c r="K57" s="50">
        <v>20</v>
      </c>
      <c r="L57" s="51"/>
      <c r="M57" s="97" t="s">
        <v>36</v>
      </c>
      <c r="N57" s="93"/>
      <c r="O57" s="53">
        <v>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3.2" x14ac:dyDescent="0.25">
      <c r="A58" s="96" t="s">
        <v>37</v>
      </c>
      <c r="B58" s="93"/>
      <c r="C58" s="54">
        <f>C56/C57</f>
        <v>5.36</v>
      </c>
      <c r="D58" s="55"/>
      <c r="E58" s="97" t="s">
        <v>38</v>
      </c>
      <c r="F58" s="93"/>
      <c r="G58" s="56">
        <f>G56/G57</f>
        <v>2.1379310344827585</v>
      </c>
      <c r="H58" s="55"/>
      <c r="I58" s="97" t="s">
        <v>39</v>
      </c>
      <c r="J58" s="93"/>
      <c r="K58" s="54">
        <f>K56/K57</f>
        <v>9.6999999999999993</v>
      </c>
      <c r="L58" s="55"/>
      <c r="M58" s="97" t="s">
        <v>40</v>
      </c>
      <c r="N58" s="93"/>
      <c r="O58" s="57">
        <f>O56/O57</f>
        <v>12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7"/>
      <c r="N59" s="17"/>
      <c r="O59" s="11"/>
      <c r="P59" s="2"/>
      <c r="Q59" s="2"/>
      <c r="R59" s="2"/>
      <c r="S59" s="25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3.2" x14ac:dyDescent="0.25">
      <c r="A60" s="96" t="s">
        <v>41</v>
      </c>
      <c r="B60" s="93"/>
      <c r="C60" s="58">
        <f>SUM(F4:F53,C4)/51</f>
        <v>15.352941176470589</v>
      </c>
      <c r="D60" s="59"/>
      <c r="E60" s="96" t="s">
        <v>42</v>
      </c>
      <c r="F60" s="93"/>
      <c r="G60" s="85">
        <f>SUM(F4:F32,C4)/30</f>
        <v>17.899999999999999</v>
      </c>
      <c r="H60" s="59"/>
      <c r="I60" s="96" t="s">
        <v>43</v>
      </c>
      <c r="J60" s="93"/>
      <c r="K60" s="58">
        <f>SUM(F34:F53,C34)/21</f>
        <v>11.714285714285714</v>
      </c>
      <c r="L60" s="59"/>
      <c r="M60" s="96" t="s">
        <v>44</v>
      </c>
      <c r="N60" s="93"/>
      <c r="O60" s="60">
        <f>SUM(F33,C33)/2</f>
        <v>15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3.2" x14ac:dyDescent="0.25">
      <c r="A61" s="96" t="s">
        <v>45</v>
      </c>
      <c r="B61" s="93"/>
      <c r="C61" s="85">
        <f>SUM(I46/1)</f>
        <v>12.5</v>
      </c>
      <c r="D61" s="59"/>
      <c r="E61" s="96" t="s">
        <v>46</v>
      </c>
      <c r="F61" s="93"/>
      <c r="G61" s="61">
        <v>0</v>
      </c>
      <c r="H61" s="59"/>
      <c r="I61" s="96" t="s">
        <v>47</v>
      </c>
      <c r="J61" s="93"/>
      <c r="K61" s="85">
        <f>I46/1</f>
        <v>12.5</v>
      </c>
      <c r="L61" s="59"/>
      <c r="M61" s="96" t="s">
        <v>48</v>
      </c>
      <c r="N61" s="93"/>
      <c r="O61" s="62">
        <v>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3.2" x14ac:dyDescent="0.25">
      <c r="A62" s="98" t="s">
        <v>49</v>
      </c>
      <c r="B62" s="93"/>
      <c r="C62" s="61">
        <v>1</v>
      </c>
      <c r="D62" s="59"/>
      <c r="E62" s="98" t="s">
        <v>50</v>
      </c>
      <c r="F62" s="93"/>
      <c r="G62" s="61">
        <v>0</v>
      </c>
      <c r="H62" s="59"/>
      <c r="I62" s="98" t="s">
        <v>51</v>
      </c>
      <c r="J62" s="93"/>
      <c r="K62" s="61">
        <v>1</v>
      </c>
      <c r="L62" s="59"/>
      <c r="M62" s="98" t="s">
        <v>52</v>
      </c>
      <c r="N62" s="93"/>
      <c r="O62" s="62">
        <v>0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7"/>
      <c r="N63" s="17"/>
      <c r="O63" s="1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7"/>
      <c r="N64" s="17"/>
      <c r="O64" s="1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7"/>
      <c r="N65" s="17"/>
      <c r="O65" s="1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86"/>
      <c r="N66" s="87"/>
      <c r="O66" s="2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1:33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1:33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1:33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</sheetData>
  <mergeCells count="33">
    <mergeCell ref="E62:F62"/>
    <mergeCell ref="E58:F58"/>
    <mergeCell ref="E57:F57"/>
    <mergeCell ref="M57:N57"/>
    <mergeCell ref="M56:N56"/>
    <mergeCell ref="A60:B60"/>
    <mergeCell ref="E60:F60"/>
    <mergeCell ref="A58:B58"/>
    <mergeCell ref="A57:B57"/>
    <mergeCell ref="P2:Q2"/>
    <mergeCell ref="J2:O2"/>
    <mergeCell ref="S2:X2"/>
    <mergeCell ref="A1:AA1"/>
    <mergeCell ref="Y2:AD2"/>
    <mergeCell ref="H2:I2"/>
    <mergeCell ref="B2:D2"/>
    <mergeCell ref="E2:G2"/>
    <mergeCell ref="A54:B54"/>
    <mergeCell ref="A56:B56"/>
    <mergeCell ref="E56:F56"/>
    <mergeCell ref="M62:N62"/>
    <mergeCell ref="I62:J62"/>
    <mergeCell ref="E61:F61"/>
    <mergeCell ref="A61:B61"/>
    <mergeCell ref="I61:J61"/>
    <mergeCell ref="A62:B62"/>
    <mergeCell ref="M60:N60"/>
    <mergeCell ref="M61:N61"/>
    <mergeCell ref="I60:J60"/>
    <mergeCell ref="I56:J56"/>
    <mergeCell ref="I58:J58"/>
    <mergeCell ref="I57:J57"/>
    <mergeCell ref="M58:N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Somerset Evaluation</vt:lpstr>
      <vt:lpstr>Millbrook Evaluation</vt:lpstr>
      <vt:lpstr>Warrens Landing Evaluation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</dc:creator>
  <cp:lastModifiedBy>Kevin Ouellette</cp:lastModifiedBy>
  <dcterms:created xsi:type="dcterms:W3CDTF">2015-12-16T15:26:25Z</dcterms:created>
  <dcterms:modified xsi:type="dcterms:W3CDTF">2015-12-17T01:49:19Z</dcterms:modified>
</cp:coreProperties>
</file>