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0" yWindow="0" windowWidth="28800" windowHeight="12435" activeTab="1"/>
  </bookViews>
  <sheets>
    <sheet name="Level 2" sheetId="4" r:id="rId1"/>
    <sheet name="Level 3" sheetId="2" r:id="rId2"/>
    <sheet name="Level 4" sheetId="5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44" i="5" l="1"/>
  <c r="K144" i="5"/>
  <c r="L143" i="5"/>
  <c r="K143" i="5"/>
  <c r="L142" i="5"/>
  <c r="K142" i="5"/>
  <c r="K141" i="5"/>
  <c r="F141" i="5"/>
  <c r="L141" i="5" s="1"/>
  <c r="L140" i="5"/>
  <c r="K140" i="5"/>
  <c r="L139" i="5"/>
  <c r="K139" i="5"/>
  <c r="L138" i="5"/>
  <c r="K138" i="5"/>
  <c r="L137" i="5"/>
  <c r="K137" i="5"/>
  <c r="L136" i="5"/>
  <c r="K136" i="5"/>
  <c r="L135" i="5"/>
  <c r="K135" i="5"/>
  <c r="L134" i="5"/>
  <c r="K134" i="5"/>
  <c r="L133" i="5"/>
  <c r="K133" i="5"/>
  <c r="L132" i="5"/>
  <c r="K132" i="5"/>
  <c r="L131" i="5"/>
  <c r="K131" i="5"/>
  <c r="L130" i="5"/>
  <c r="K130" i="5"/>
  <c r="L129" i="5"/>
  <c r="K129" i="5"/>
  <c r="K128" i="5"/>
  <c r="F128" i="5"/>
  <c r="L128" i="5" s="1"/>
  <c r="K127" i="5"/>
  <c r="F127" i="5"/>
  <c r="L127" i="5" s="1"/>
  <c r="K126" i="5"/>
  <c r="F126" i="5"/>
  <c r="L126" i="5" s="1"/>
  <c r="L125" i="5"/>
  <c r="K125" i="5"/>
  <c r="K124" i="5"/>
  <c r="F124" i="5"/>
  <c r="L124" i="5" s="1"/>
  <c r="K123" i="5"/>
  <c r="F123" i="5"/>
  <c r="L123" i="5" s="1"/>
  <c r="K122" i="5"/>
  <c r="F122" i="5"/>
  <c r="L122" i="5" s="1"/>
  <c r="K121" i="5"/>
  <c r="F121" i="5"/>
  <c r="L121" i="5" s="1"/>
  <c r="K120" i="5"/>
  <c r="F120" i="5"/>
  <c r="L120" i="5" s="1"/>
  <c r="K119" i="5"/>
  <c r="F119" i="5"/>
  <c r="L119" i="5" s="1"/>
  <c r="K118" i="5"/>
  <c r="F118" i="5"/>
  <c r="L118" i="5" s="1"/>
  <c r="K117" i="5"/>
  <c r="F117" i="5"/>
  <c r="L117" i="5" s="1"/>
  <c r="K116" i="5"/>
  <c r="F116" i="5"/>
  <c r="L116" i="5" s="1"/>
  <c r="K115" i="5"/>
  <c r="F115" i="5"/>
  <c r="K114" i="5"/>
  <c r="F114" i="5"/>
  <c r="L114" i="5" s="1"/>
  <c r="L113" i="5"/>
  <c r="K113" i="5"/>
  <c r="L112" i="5"/>
  <c r="K112" i="5"/>
  <c r="L111" i="5"/>
  <c r="K111" i="5"/>
  <c r="L110" i="5"/>
  <c r="K110" i="5"/>
  <c r="K109" i="5"/>
  <c r="F109" i="5"/>
  <c r="L109" i="5" s="1"/>
  <c r="L108" i="5"/>
  <c r="K108" i="5"/>
  <c r="K107" i="5"/>
  <c r="F107" i="5"/>
  <c r="L107" i="5" s="1"/>
  <c r="K106" i="5"/>
  <c r="F106" i="5"/>
  <c r="L105" i="5"/>
  <c r="K105" i="5"/>
  <c r="K104" i="5"/>
  <c r="F104" i="5"/>
  <c r="L103" i="5"/>
  <c r="K103" i="5"/>
  <c r="K102" i="5"/>
  <c r="F102" i="5"/>
  <c r="L102" i="5" s="1"/>
  <c r="L101" i="5"/>
  <c r="K101" i="5"/>
  <c r="L100" i="5"/>
  <c r="K100" i="5"/>
  <c r="K99" i="5"/>
  <c r="F99" i="5"/>
  <c r="L99" i="5" s="1"/>
  <c r="K98" i="5"/>
  <c r="F98" i="5"/>
  <c r="L98" i="5" s="1"/>
  <c r="K97" i="5"/>
  <c r="F97" i="5"/>
  <c r="L97" i="5" s="1"/>
  <c r="L96" i="5"/>
  <c r="K96" i="5"/>
  <c r="K95" i="5"/>
  <c r="F95" i="5"/>
  <c r="K94" i="5"/>
  <c r="F94" i="5"/>
  <c r="L94" i="5" s="1"/>
  <c r="L93" i="5"/>
  <c r="K93" i="5"/>
  <c r="K92" i="5"/>
  <c r="F92" i="5"/>
  <c r="L92" i="5" s="1"/>
  <c r="K91" i="5"/>
  <c r="F91" i="5"/>
  <c r="L91" i="5" s="1"/>
  <c r="K90" i="5"/>
  <c r="F90" i="5"/>
  <c r="L90" i="5" s="1"/>
  <c r="F89" i="5"/>
  <c r="L89" i="5" s="1"/>
  <c r="E89" i="5"/>
  <c r="K89" i="5" s="1"/>
  <c r="L88" i="5"/>
  <c r="E88" i="5"/>
  <c r="K88" i="5" s="1"/>
  <c r="E87" i="5"/>
  <c r="K87" i="5" s="1"/>
  <c r="F86" i="5"/>
  <c r="F87" i="5" s="1"/>
  <c r="E86" i="5"/>
  <c r="K86" i="5" s="1"/>
  <c r="L85" i="5"/>
  <c r="K85" i="5"/>
  <c r="K84" i="5"/>
  <c r="K83" i="5"/>
  <c r="F83" i="5"/>
  <c r="K82" i="5"/>
  <c r="F82" i="5"/>
  <c r="F84" i="5" s="1"/>
  <c r="K81" i="5"/>
  <c r="F81" i="5"/>
  <c r="L81" i="5" s="1"/>
  <c r="L80" i="5"/>
  <c r="K80" i="5"/>
  <c r="K79" i="5"/>
  <c r="F79" i="5"/>
  <c r="K78" i="5"/>
  <c r="F78" i="5"/>
  <c r="L78" i="5" s="1"/>
  <c r="F77" i="5"/>
  <c r="L77" i="5" s="1"/>
  <c r="E77" i="5"/>
  <c r="K77" i="5" s="1"/>
  <c r="E76" i="5"/>
  <c r="K76" i="5" s="1"/>
  <c r="F75" i="5"/>
  <c r="L75" i="5" s="1"/>
  <c r="E75" i="5"/>
  <c r="K75" i="5" s="1"/>
  <c r="L72" i="5"/>
  <c r="K72" i="5"/>
  <c r="L71" i="5"/>
  <c r="K71" i="5"/>
  <c r="L70" i="5"/>
  <c r="K70" i="5"/>
  <c r="L69" i="5"/>
  <c r="K69" i="5"/>
  <c r="L68" i="5"/>
  <c r="K68" i="5"/>
  <c r="L67" i="5"/>
  <c r="K67" i="5"/>
  <c r="L66" i="5"/>
  <c r="K66" i="5"/>
  <c r="L65" i="5"/>
  <c r="K65" i="5"/>
  <c r="L64" i="5"/>
  <c r="K64" i="5"/>
  <c r="K63" i="5"/>
  <c r="F63" i="5"/>
  <c r="L63" i="5" s="1"/>
  <c r="L62" i="5"/>
  <c r="K62" i="5"/>
  <c r="L61" i="5"/>
  <c r="E61" i="5"/>
  <c r="K61" i="5" s="1"/>
  <c r="L60" i="5"/>
  <c r="K60" i="5"/>
  <c r="K59" i="5"/>
  <c r="F59" i="5"/>
  <c r="L59" i="5" s="1"/>
  <c r="K58" i="5"/>
  <c r="F58" i="5"/>
  <c r="L58" i="5" s="1"/>
  <c r="F57" i="5"/>
  <c r="L57" i="5" s="1"/>
  <c r="E57" i="5"/>
  <c r="K57" i="5" s="1"/>
  <c r="K56" i="5"/>
  <c r="F56" i="5"/>
  <c r="L56" i="5" s="1"/>
  <c r="L55" i="5"/>
  <c r="K55" i="5"/>
  <c r="K54" i="5"/>
  <c r="F54" i="5"/>
  <c r="L54" i="5" s="1"/>
  <c r="L53" i="5"/>
  <c r="K53" i="5"/>
  <c r="L52" i="5"/>
  <c r="K52" i="5"/>
  <c r="L51" i="5"/>
  <c r="K51" i="5"/>
  <c r="L50" i="5"/>
  <c r="K50" i="5"/>
  <c r="L49" i="5"/>
  <c r="K49" i="5"/>
  <c r="L48" i="5"/>
  <c r="E48" i="5"/>
  <c r="K48" i="5" s="1"/>
  <c r="L47" i="5"/>
  <c r="K47" i="5"/>
  <c r="L46" i="5"/>
  <c r="K46" i="5"/>
  <c r="L45" i="5"/>
  <c r="K45" i="5"/>
  <c r="L44" i="5"/>
  <c r="K44" i="5"/>
  <c r="L43" i="5"/>
  <c r="K43" i="5"/>
  <c r="L42" i="5"/>
  <c r="K42" i="5"/>
  <c r="L41" i="5"/>
  <c r="K41" i="5"/>
  <c r="L40" i="5"/>
  <c r="K40" i="5"/>
  <c r="L39" i="5"/>
  <c r="K39" i="5"/>
  <c r="L38" i="5"/>
  <c r="K38" i="5"/>
  <c r="L37" i="5"/>
  <c r="K37" i="5"/>
  <c r="L36" i="5"/>
  <c r="K36" i="5"/>
  <c r="L35" i="5"/>
  <c r="K35" i="5"/>
  <c r="L34" i="5"/>
  <c r="K34" i="5"/>
  <c r="L33" i="5"/>
  <c r="K33" i="5"/>
  <c r="L32" i="5"/>
  <c r="K32" i="5"/>
  <c r="L31" i="5"/>
  <c r="K31" i="5"/>
  <c r="L30" i="5"/>
  <c r="K30" i="5"/>
  <c r="L29" i="5"/>
  <c r="K29" i="5"/>
  <c r="L28" i="5"/>
  <c r="K28" i="5"/>
  <c r="L27" i="5"/>
  <c r="K27" i="5"/>
  <c r="L26" i="5"/>
  <c r="K26" i="5"/>
  <c r="L25" i="5"/>
  <c r="K25" i="5"/>
  <c r="L24" i="5"/>
  <c r="K24" i="5"/>
  <c r="L23" i="5"/>
  <c r="K23" i="5"/>
  <c r="L22" i="5"/>
  <c r="K22" i="5"/>
  <c r="L21" i="5"/>
  <c r="K21" i="5"/>
  <c r="L20" i="5"/>
  <c r="K20" i="5"/>
  <c r="L19" i="5"/>
  <c r="K19" i="5"/>
  <c r="L18" i="5"/>
  <c r="K18" i="5"/>
  <c r="L17" i="5"/>
  <c r="K17" i="5"/>
  <c r="L16" i="5"/>
  <c r="K16" i="5"/>
  <c r="F15" i="5"/>
  <c r="L15" i="5" s="1"/>
  <c r="E15" i="5"/>
  <c r="K15" i="5" s="1"/>
  <c r="K14" i="5"/>
  <c r="F14" i="5"/>
  <c r="L14" i="5" s="1"/>
  <c r="K13" i="5"/>
  <c r="F13" i="5"/>
  <c r="L13" i="5" s="1"/>
  <c r="F12" i="5"/>
  <c r="L12" i="5" s="1"/>
  <c r="E12" i="5"/>
  <c r="K12" i="5" s="1"/>
  <c r="K11" i="5"/>
  <c r="F11" i="5"/>
  <c r="L11" i="5" s="1"/>
  <c r="L10" i="5"/>
  <c r="K10" i="5"/>
  <c r="L9" i="5"/>
  <c r="K9" i="5"/>
  <c r="L8" i="5"/>
  <c r="K8" i="5"/>
  <c r="L7" i="5"/>
  <c r="K7" i="5"/>
  <c r="K6" i="5"/>
  <c r="F6" i="5"/>
  <c r="L6" i="5" s="1"/>
  <c r="L5" i="5"/>
  <c r="E5" i="5"/>
  <c r="K5" i="5" s="1"/>
  <c r="L4" i="5"/>
  <c r="K4" i="5"/>
  <c r="L3" i="5"/>
  <c r="K3" i="5"/>
  <c r="L74" i="4"/>
  <c r="L75" i="4"/>
  <c r="L77" i="4"/>
  <c r="L78" i="4"/>
  <c r="L79" i="4"/>
  <c r="L80" i="4"/>
  <c r="L81" i="4"/>
  <c r="L82" i="4"/>
  <c r="L83" i="4"/>
  <c r="L86" i="4"/>
  <c r="L91" i="4"/>
  <c r="L94" i="4"/>
  <c r="L95" i="4"/>
  <c r="L96" i="4"/>
  <c r="L100" i="4"/>
  <c r="L102" i="4"/>
  <c r="L103" i="4"/>
  <c r="L104" i="4"/>
  <c r="L106" i="4"/>
  <c r="L108" i="4"/>
  <c r="L110" i="4"/>
  <c r="L113" i="4"/>
  <c r="L114" i="4"/>
  <c r="L116" i="4"/>
  <c r="L117" i="4"/>
  <c r="L118" i="4"/>
  <c r="L119" i="4"/>
  <c r="L120" i="4"/>
  <c r="L121" i="4"/>
  <c r="K121" i="4"/>
  <c r="K120" i="4"/>
  <c r="K119" i="4"/>
  <c r="K118" i="4"/>
  <c r="K117" i="4"/>
  <c r="K116" i="4"/>
  <c r="K115" i="4"/>
  <c r="F115" i="4"/>
  <c r="L115" i="4" s="1"/>
  <c r="K114" i="4"/>
  <c r="K113" i="4"/>
  <c r="K112" i="4"/>
  <c r="F112" i="4"/>
  <c r="L112" i="4" s="1"/>
  <c r="K111" i="4"/>
  <c r="F111" i="4"/>
  <c r="L111" i="4" s="1"/>
  <c r="K110" i="4"/>
  <c r="K109" i="4"/>
  <c r="F109" i="4"/>
  <c r="L109" i="4" s="1"/>
  <c r="K108" i="4"/>
  <c r="K107" i="4"/>
  <c r="F107" i="4"/>
  <c r="L107" i="4" s="1"/>
  <c r="K106" i="4"/>
  <c r="K105" i="4"/>
  <c r="F105" i="4"/>
  <c r="L105" i="4" s="1"/>
  <c r="K104" i="4"/>
  <c r="K103" i="4"/>
  <c r="K102" i="4"/>
  <c r="K101" i="4"/>
  <c r="F101" i="4"/>
  <c r="L101" i="4" s="1"/>
  <c r="K100" i="4"/>
  <c r="K99" i="4"/>
  <c r="F99" i="4"/>
  <c r="L99" i="4" s="1"/>
  <c r="K98" i="4"/>
  <c r="F98" i="4"/>
  <c r="L98" i="4" s="1"/>
  <c r="K97" i="4"/>
  <c r="F97" i="4"/>
  <c r="L97" i="4" s="1"/>
  <c r="K96" i="4"/>
  <c r="F96" i="4"/>
  <c r="K95" i="4"/>
  <c r="K94" i="4"/>
  <c r="K93" i="4"/>
  <c r="F93" i="4"/>
  <c r="L93" i="4" s="1"/>
  <c r="K92" i="4"/>
  <c r="F92" i="4"/>
  <c r="L92" i="4" s="1"/>
  <c r="E91" i="4"/>
  <c r="K91" i="4" s="1"/>
  <c r="K90" i="4"/>
  <c r="F90" i="4"/>
  <c r="L90" i="4" s="1"/>
  <c r="K89" i="4"/>
  <c r="F89" i="4"/>
  <c r="L89" i="4" s="1"/>
  <c r="K88" i="4"/>
  <c r="F88" i="4"/>
  <c r="L88" i="4" s="1"/>
  <c r="K87" i="4"/>
  <c r="F87" i="4"/>
  <c r="L87" i="4" s="1"/>
  <c r="K86" i="4"/>
  <c r="F86" i="4"/>
  <c r="K85" i="4"/>
  <c r="F85" i="4"/>
  <c r="L85" i="4" s="1"/>
  <c r="K84" i="4"/>
  <c r="F84" i="4"/>
  <c r="L84" i="4" s="1"/>
  <c r="K83" i="4"/>
  <c r="K82" i="4"/>
  <c r="K81" i="4"/>
  <c r="K80" i="4"/>
  <c r="K79" i="4"/>
  <c r="K78" i="4"/>
  <c r="E77" i="4"/>
  <c r="K77" i="4" s="1"/>
  <c r="K76" i="4"/>
  <c r="F76" i="4"/>
  <c r="L76" i="4" s="1"/>
  <c r="K75" i="4"/>
  <c r="F75" i="4"/>
  <c r="K74" i="4"/>
  <c r="F74" i="4"/>
  <c r="K73" i="4"/>
  <c r="F73" i="4"/>
  <c r="L73" i="4" s="1"/>
  <c r="K72" i="4"/>
  <c r="F72" i="4"/>
  <c r="L72" i="4" s="1"/>
  <c r="F71" i="4"/>
  <c r="E71" i="4"/>
  <c r="D71" i="4"/>
  <c r="K71" i="4" s="1"/>
  <c r="L68" i="4"/>
  <c r="L11" i="4"/>
  <c r="L12" i="4"/>
  <c r="L13" i="4"/>
  <c r="L14" i="4"/>
  <c r="L15" i="4"/>
  <c r="L16" i="4"/>
  <c r="L18" i="4"/>
  <c r="L19" i="4"/>
  <c r="L20" i="4"/>
  <c r="L21" i="4"/>
  <c r="L22" i="4"/>
  <c r="L24" i="4"/>
  <c r="L25" i="4"/>
  <c r="L26" i="4"/>
  <c r="L27" i="4"/>
  <c r="L28" i="4"/>
  <c r="L29" i="4"/>
  <c r="L30" i="4"/>
  <c r="L31" i="4"/>
  <c r="L32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6" i="4"/>
  <c r="L67" i="4"/>
  <c r="K68" i="4"/>
  <c r="K67" i="4"/>
  <c r="K66" i="4"/>
  <c r="K65" i="4"/>
  <c r="F65" i="4"/>
  <c r="L65" i="4" s="1"/>
  <c r="K64" i="4"/>
  <c r="K63" i="4"/>
  <c r="K62" i="4"/>
  <c r="K61" i="4"/>
  <c r="E60" i="4"/>
  <c r="K60" i="4" s="1"/>
  <c r="K59" i="4"/>
  <c r="K58" i="4"/>
  <c r="K57" i="4"/>
  <c r="K56" i="4"/>
  <c r="K55" i="4"/>
  <c r="E54" i="4"/>
  <c r="K54" i="4" s="1"/>
  <c r="K53" i="4"/>
  <c r="K52" i="4"/>
  <c r="K51" i="4"/>
  <c r="K50" i="4"/>
  <c r="K49" i="4"/>
  <c r="K48" i="4"/>
  <c r="K47" i="4"/>
  <c r="K46" i="4"/>
  <c r="K45" i="4"/>
  <c r="K44" i="4"/>
  <c r="K43" i="4"/>
  <c r="K42" i="4"/>
  <c r="K41" i="4"/>
  <c r="K40" i="4"/>
  <c r="K39" i="4"/>
  <c r="K38" i="4"/>
  <c r="K37" i="4"/>
  <c r="K36" i="4"/>
  <c r="K35" i="4"/>
  <c r="K34" i="4"/>
  <c r="F34" i="4"/>
  <c r="L34" i="4" s="1"/>
  <c r="K33" i="4"/>
  <c r="F33" i="4"/>
  <c r="L33" i="4" s="1"/>
  <c r="K32" i="4"/>
  <c r="K31" i="4"/>
  <c r="K30" i="4"/>
  <c r="K29" i="4"/>
  <c r="F23" i="4"/>
  <c r="L23" i="4" s="1"/>
  <c r="E21" i="4"/>
  <c r="E22" i="4" s="1"/>
  <c r="K20" i="4"/>
  <c r="K19" i="4"/>
  <c r="K18" i="4"/>
  <c r="K17" i="4"/>
  <c r="F17" i="4"/>
  <c r="L17" i="4" s="1"/>
  <c r="E16" i="4"/>
  <c r="K16" i="4" s="1"/>
  <c r="K15" i="4"/>
  <c r="K14" i="4"/>
  <c r="K12" i="4"/>
  <c r="K11" i="4"/>
  <c r="K10" i="4"/>
  <c r="F10" i="4"/>
  <c r="L10" i="4" s="1"/>
  <c r="K9" i="4"/>
  <c r="F9" i="4"/>
  <c r="L9" i="4" s="1"/>
  <c r="K8" i="4"/>
  <c r="F8" i="4"/>
  <c r="L8" i="4" s="1"/>
  <c r="K7" i="4"/>
  <c r="F7" i="4"/>
  <c r="L7" i="4" s="1"/>
  <c r="F6" i="4"/>
  <c r="L6" i="4" s="1"/>
  <c r="E6" i="4"/>
  <c r="K6" i="4" s="1"/>
  <c r="K5" i="4"/>
  <c r="F5" i="4"/>
  <c r="L5" i="4" s="1"/>
  <c r="K4" i="4"/>
  <c r="F4" i="4"/>
  <c r="L4" i="4" s="1"/>
  <c r="F3" i="4"/>
  <c r="L3" i="4" s="1"/>
  <c r="E3" i="4"/>
  <c r="E13" i="4" s="1"/>
  <c r="K13" i="4" s="1"/>
  <c r="L71" i="4" l="1"/>
  <c r="L82" i="5"/>
  <c r="L86" i="5"/>
  <c r="L84" i="5"/>
  <c r="L115" i="5"/>
  <c r="L83" i="5"/>
  <c r="L106" i="5"/>
  <c r="F76" i="5"/>
  <c r="L79" i="5"/>
  <c r="L87" i="5"/>
  <c r="L95" i="5"/>
  <c r="L104" i="5"/>
  <c r="E26" i="4"/>
  <c r="K26" i="4" s="1"/>
  <c r="E24" i="4"/>
  <c r="K22" i="4"/>
  <c r="K3" i="4"/>
  <c r="E23" i="4"/>
  <c r="K23" i="4" s="1"/>
  <c r="K21" i="4"/>
  <c r="E25" i="4"/>
  <c r="K25" i="4" s="1"/>
  <c r="E27" i="4"/>
  <c r="K27" i="4" s="1"/>
  <c r="L76" i="5" l="1"/>
  <c r="E28" i="4"/>
  <c r="K28" i="4" s="1"/>
  <c r="K24" i="4"/>
  <c r="K108" i="2" l="1"/>
  <c r="K109" i="2"/>
  <c r="K110" i="2"/>
  <c r="K111" i="2"/>
  <c r="K112" i="2"/>
  <c r="K113" i="2"/>
  <c r="K114" i="2"/>
  <c r="K115" i="2"/>
  <c r="K116" i="2"/>
  <c r="K107" i="2"/>
  <c r="K106" i="2"/>
  <c r="K95" i="2"/>
  <c r="K96" i="2"/>
  <c r="K97" i="2"/>
  <c r="K98" i="2"/>
  <c r="K99" i="2"/>
  <c r="K100" i="2"/>
  <c r="K101" i="2"/>
  <c r="K102" i="2"/>
  <c r="K103" i="2"/>
  <c r="K104" i="2"/>
  <c r="K105" i="2"/>
  <c r="R90" i="2"/>
  <c r="R91" i="2"/>
  <c r="K91" i="2" s="1"/>
  <c r="R92" i="2"/>
  <c r="R93" i="2"/>
  <c r="K93" i="2" s="1"/>
  <c r="R94" i="2"/>
  <c r="K94" i="2" s="1"/>
  <c r="R95" i="2"/>
  <c r="R96" i="2"/>
  <c r="R97" i="2"/>
  <c r="R98" i="2"/>
  <c r="R99" i="2"/>
  <c r="R100" i="2"/>
  <c r="R101" i="2"/>
  <c r="R102" i="2"/>
  <c r="R103" i="2"/>
  <c r="R104" i="2"/>
  <c r="R105" i="2"/>
  <c r="R106" i="2"/>
  <c r="R107" i="2"/>
  <c r="R108" i="2"/>
  <c r="R109" i="2"/>
  <c r="R110" i="2"/>
  <c r="R111" i="2"/>
  <c r="R112" i="2"/>
  <c r="R113" i="2"/>
  <c r="R114" i="2"/>
  <c r="R89" i="2"/>
  <c r="R83" i="2"/>
  <c r="K83" i="2" s="1"/>
  <c r="R82" i="2"/>
  <c r="K82" i="2" s="1"/>
  <c r="R56" i="2"/>
  <c r="R57" i="2"/>
  <c r="R58" i="2"/>
  <c r="R55" i="2"/>
  <c r="R48" i="2"/>
  <c r="K48" i="2" s="1"/>
  <c r="R46" i="2"/>
  <c r="R38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K38" i="2"/>
  <c r="R39" i="2"/>
  <c r="K39" i="2" s="1"/>
  <c r="R40" i="2"/>
  <c r="R41" i="2"/>
  <c r="R42" i="2"/>
  <c r="R43" i="2"/>
  <c r="K43" i="2" s="1"/>
  <c r="R44" i="2"/>
  <c r="R45" i="2"/>
  <c r="K46" i="2"/>
  <c r="R47" i="2"/>
  <c r="R49" i="2"/>
  <c r="R50" i="2"/>
  <c r="R51" i="2"/>
  <c r="R52" i="2"/>
  <c r="R53" i="2"/>
  <c r="R54" i="2"/>
  <c r="K55" i="2"/>
  <c r="K56" i="2"/>
  <c r="R59" i="2"/>
  <c r="R61" i="2"/>
  <c r="R62" i="2"/>
  <c r="R63" i="2"/>
  <c r="R64" i="2"/>
  <c r="R65" i="2"/>
  <c r="R66" i="2"/>
  <c r="R67" i="2"/>
  <c r="R68" i="2"/>
  <c r="R69" i="2"/>
  <c r="K69" i="2" s="1"/>
  <c r="R70" i="2"/>
  <c r="K70" i="2" s="1"/>
  <c r="R71" i="2"/>
  <c r="R72" i="2"/>
  <c r="R73" i="2"/>
  <c r="R74" i="2"/>
  <c r="R75" i="2"/>
  <c r="R76" i="2"/>
  <c r="R77" i="2"/>
  <c r="R78" i="2"/>
  <c r="R79" i="2"/>
  <c r="R80" i="2"/>
  <c r="R81" i="2"/>
  <c r="R84" i="2"/>
  <c r="K84" i="2" s="1"/>
  <c r="R85" i="2"/>
  <c r="R86" i="2"/>
  <c r="R87" i="2"/>
  <c r="R88" i="2"/>
  <c r="R115" i="2"/>
  <c r="R116" i="2"/>
  <c r="R23" i="2"/>
  <c r="K22" i="2" s="1"/>
  <c r="R22" i="2"/>
  <c r="K21" i="2" s="1"/>
  <c r="R21" i="2"/>
  <c r="K20" i="2" s="1"/>
  <c r="R19" i="2"/>
  <c r="R20" i="2"/>
  <c r="K19" i="2" s="1"/>
  <c r="R18" i="2"/>
  <c r="R7" i="2"/>
  <c r="K89" i="2"/>
  <c r="K90" i="2"/>
  <c r="K88" i="2"/>
  <c r="K80" i="2"/>
  <c r="K81" i="2"/>
  <c r="K79" i="2"/>
  <c r="K57" i="2"/>
  <c r="K58" i="2"/>
  <c r="K50" i="2"/>
  <c r="K47" i="2"/>
  <c r="K40" i="2"/>
  <c r="K34" i="2"/>
  <c r="K31" i="2"/>
  <c r="K24" i="2"/>
  <c r="K18" i="2"/>
  <c r="K8" i="2"/>
  <c r="K9" i="2"/>
  <c r="K10" i="2"/>
  <c r="K11" i="2"/>
  <c r="K12" i="2"/>
  <c r="K7" i="2"/>
  <c r="Y82" i="2"/>
  <c r="Y49" i="2"/>
  <c r="Y50" i="2"/>
  <c r="Y51" i="2"/>
  <c r="Y52" i="2"/>
  <c r="Y53" i="2"/>
  <c r="Y54" i="2"/>
  <c r="Y48" i="2"/>
  <c r="Y38" i="2"/>
  <c r="AF82" i="2"/>
  <c r="AM82" i="2"/>
  <c r="AF113" i="2"/>
  <c r="AF114" i="2"/>
  <c r="AF115" i="2"/>
  <c r="AF116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3" i="2"/>
  <c r="AF84" i="2"/>
  <c r="AF85" i="2"/>
  <c r="AF86" i="2"/>
  <c r="AF87" i="2"/>
  <c r="AF88" i="2"/>
  <c r="AF89" i="2"/>
  <c r="AF90" i="2"/>
  <c r="AF91" i="2"/>
  <c r="AF92" i="2"/>
  <c r="AF93" i="2"/>
  <c r="AF94" i="2"/>
  <c r="AF95" i="2"/>
  <c r="AF96" i="2"/>
  <c r="AF97" i="2"/>
  <c r="AF98" i="2"/>
  <c r="AF99" i="2"/>
  <c r="AF100" i="2"/>
  <c r="AF101" i="2"/>
  <c r="AF102" i="2"/>
  <c r="AF103" i="2"/>
  <c r="AF104" i="2"/>
  <c r="AF105" i="2"/>
  <c r="AF106" i="2"/>
  <c r="AF107" i="2"/>
  <c r="AF108" i="2"/>
  <c r="AF109" i="2"/>
  <c r="AF110" i="2"/>
  <c r="AF111" i="2"/>
  <c r="AF112" i="2"/>
  <c r="AF38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9" i="2"/>
  <c r="Y40" i="2"/>
  <c r="Y41" i="2"/>
  <c r="Y42" i="2"/>
  <c r="Y43" i="2"/>
  <c r="Y44" i="2"/>
  <c r="Y45" i="2"/>
  <c r="Y46" i="2"/>
  <c r="Y47" i="2"/>
  <c r="Y55" i="2"/>
  <c r="Y56" i="2"/>
  <c r="Y57" i="2"/>
  <c r="Y58" i="2"/>
  <c r="Y59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9" i="2"/>
  <c r="R8" i="2"/>
  <c r="R9" i="2"/>
  <c r="R10" i="2"/>
  <c r="R11" i="2"/>
  <c r="R12" i="2"/>
  <c r="R13" i="2"/>
  <c r="R14" i="2"/>
  <c r="R15" i="2"/>
  <c r="R16" i="2"/>
  <c r="R17" i="2"/>
  <c r="K5" i="2"/>
  <c r="K6" i="2"/>
  <c r="K13" i="2"/>
  <c r="K14" i="2"/>
  <c r="K15" i="2"/>
  <c r="K16" i="2"/>
  <c r="K17" i="2"/>
  <c r="K23" i="2"/>
  <c r="K25" i="2"/>
  <c r="K26" i="2"/>
  <c r="K27" i="2"/>
  <c r="K28" i="2"/>
  <c r="K29" i="2"/>
  <c r="K30" i="2"/>
  <c r="K32" i="2"/>
  <c r="K33" i="2"/>
  <c r="K35" i="2"/>
  <c r="K36" i="2"/>
  <c r="K37" i="2"/>
  <c r="K41" i="2"/>
  <c r="K42" i="2"/>
  <c r="K44" i="2"/>
  <c r="K45" i="2"/>
  <c r="K49" i="2"/>
  <c r="K51" i="2"/>
  <c r="K52" i="2"/>
  <c r="K53" i="2"/>
  <c r="K54" i="2"/>
  <c r="K61" i="2"/>
  <c r="K62" i="2"/>
  <c r="K63" i="2"/>
  <c r="K64" i="2"/>
  <c r="K65" i="2"/>
  <c r="K66" i="2"/>
  <c r="K67" i="2"/>
  <c r="K68" i="2"/>
  <c r="K71" i="2"/>
  <c r="K72" i="2"/>
  <c r="K73" i="2"/>
  <c r="K74" i="2"/>
  <c r="K75" i="2"/>
  <c r="K76" i="2"/>
  <c r="K77" i="2"/>
  <c r="K78" i="2"/>
  <c r="K85" i="2"/>
  <c r="K86" i="2"/>
  <c r="K87" i="2"/>
  <c r="K92" i="2"/>
  <c r="K4" i="2"/>
  <c r="J114" i="2" l="1"/>
  <c r="J115" i="2" l="1"/>
  <c r="J116" i="2"/>
  <c r="J109" i="2"/>
  <c r="J110" i="2"/>
  <c r="J111" i="2"/>
  <c r="J112" i="2"/>
  <c r="J113" i="2"/>
  <c r="J108" i="2"/>
  <c r="J106" i="2"/>
  <c r="J105" i="2"/>
  <c r="J104" i="2"/>
  <c r="J99" i="2"/>
  <c r="J100" i="2"/>
  <c r="J101" i="2"/>
  <c r="J102" i="2"/>
  <c r="J103" i="2"/>
  <c r="J95" i="2"/>
  <c r="J96" i="2"/>
  <c r="J97" i="2"/>
  <c r="J98" i="2"/>
  <c r="J94" i="2"/>
  <c r="J62" i="2" l="1"/>
  <c r="J63" i="2"/>
  <c r="J64" i="2"/>
  <c r="J65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107" i="2"/>
  <c r="J90" i="2"/>
  <c r="J91" i="2"/>
  <c r="J92" i="2"/>
  <c r="J93" i="2"/>
  <c r="J61" i="2"/>
  <c r="J55" i="2" l="1"/>
  <c r="J56" i="2"/>
  <c r="J57" i="2"/>
  <c r="J58" i="2"/>
  <c r="J48" i="2" l="1"/>
  <c r="J49" i="2"/>
  <c r="J50" i="2"/>
  <c r="J51" i="2"/>
  <c r="J52" i="2"/>
  <c r="J53" i="2"/>
  <c r="J54" i="2"/>
  <c r="J47" i="2"/>
  <c r="J45" i="2"/>
  <c r="J46" i="2"/>
  <c r="J44" i="2"/>
  <c r="J43" i="2"/>
  <c r="J42" i="2" l="1"/>
  <c r="J41" i="2"/>
  <c r="J40" i="2"/>
  <c r="J39" i="2"/>
  <c r="J37" i="2"/>
  <c r="J38" i="2"/>
  <c r="J36" i="2"/>
  <c r="J31" i="2"/>
  <c r="J32" i="2"/>
  <c r="J33" i="2"/>
  <c r="J34" i="2"/>
  <c r="J35" i="2"/>
  <c r="J30" i="2"/>
  <c r="J23" i="2"/>
  <c r="J24" i="2"/>
  <c r="J25" i="2"/>
  <c r="J26" i="2"/>
  <c r="J27" i="2"/>
  <c r="J28" i="2"/>
  <c r="J29" i="2"/>
  <c r="J22" i="2" l="1"/>
  <c r="J21" i="2"/>
  <c r="J20" i="2"/>
  <c r="J19" i="2"/>
  <c r="J18" i="2"/>
  <c r="J17" i="2"/>
  <c r="J16" i="2" l="1"/>
  <c r="J15" i="2"/>
  <c r="J14" i="2"/>
  <c r="J13" i="2"/>
  <c r="J12" i="2"/>
  <c r="J11" i="2"/>
  <c r="J10" i="2"/>
  <c r="J9" i="2"/>
  <c r="J8" i="2"/>
  <c r="J7" i="2"/>
  <c r="J6" i="2"/>
  <c r="J5" i="2"/>
  <c r="J4" i="2"/>
</calcChain>
</file>

<file path=xl/sharedStrings.xml><?xml version="1.0" encoding="utf-8"?>
<sst xmlns="http://schemas.openxmlformats.org/spreadsheetml/2006/main" count="486" uniqueCount="73">
  <si>
    <t>Member</t>
  </si>
  <si>
    <t>Length (ft)</t>
  </si>
  <si>
    <t>Tributary Width (ft)</t>
  </si>
  <si>
    <t>Weight (lbs)</t>
  </si>
  <si>
    <t>Snow (psf)</t>
  </si>
  <si>
    <t>SDL (psf)</t>
  </si>
  <si>
    <t>Beam Weight (lbs)</t>
  </si>
  <si>
    <t>W18x50</t>
  </si>
  <si>
    <t>Beams</t>
  </si>
  <si>
    <t>W18x40</t>
  </si>
  <si>
    <t>Girders</t>
  </si>
  <si>
    <t>W12x30</t>
  </si>
  <si>
    <t>Level 3</t>
  </si>
  <si>
    <t>W12x19</t>
  </si>
  <si>
    <t>Live Load (psf)</t>
  </si>
  <si>
    <t>CDL (psf)</t>
  </si>
  <si>
    <t>W16x50</t>
  </si>
  <si>
    <t>W21x50</t>
  </si>
  <si>
    <t>W18x35</t>
  </si>
  <si>
    <t>W21x93</t>
  </si>
  <si>
    <t>W16x26</t>
  </si>
  <si>
    <t>Tributary of Second Loading case (ft)</t>
  </si>
  <si>
    <t>Length of Second Loading case (ft)</t>
  </si>
  <si>
    <t>Secondary Load (psf)</t>
  </si>
  <si>
    <t>HSS4x4x3/8</t>
  </si>
  <si>
    <t>W8x18</t>
  </si>
  <si>
    <t>W16x40</t>
  </si>
  <si>
    <t>Secondary Live Load (psf)</t>
  </si>
  <si>
    <t>Third Live Load (psf)</t>
  </si>
  <si>
    <t>Tributary of Third Loading case (ft)</t>
  </si>
  <si>
    <t>Length of Third Loading case (ft)</t>
  </si>
  <si>
    <t>Length of Fourth Loading case (ft)</t>
  </si>
  <si>
    <t>Tributary of Fourth Loading case (ft)</t>
  </si>
  <si>
    <t>Fourth Live Load (psf)</t>
  </si>
  <si>
    <t>Length of Fifth Loading case (ft)</t>
  </si>
  <si>
    <t>Tributary of Fifth Loading case (ft)</t>
  </si>
  <si>
    <t>Fifth Live Load (psf)</t>
  </si>
  <si>
    <t>Load Combination (lbs/ft)</t>
  </si>
  <si>
    <t>Load Combinations (lbsft)</t>
  </si>
  <si>
    <t>Load Combinations (lbs/ft)</t>
  </si>
  <si>
    <t>Load combinations (lbs/ft)</t>
  </si>
  <si>
    <r>
      <rPr>
        <b/>
        <u/>
        <sz val="11"/>
        <color rgb="FFFF0000"/>
        <rFont val="Calibri"/>
        <family val="2"/>
        <scheme val="minor"/>
      </rPr>
      <t>Subtracted</t>
    </r>
    <r>
      <rPr>
        <b/>
        <u/>
        <sz val="11"/>
        <color theme="1"/>
        <rFont val="Calibri"/>
        <family val="2"/>
        <scheme val="minor"/>
      </rPr>
      <t>/</t>
    </r>
    <r>
      <rPr>
        <b/>
        <u/>
        <sz val="11"/>
        <color rgb="FF00B050"/>
        <rFont val="Calibri"/>
        <family val="2"/>
        <scheme val="minor"/>
      </rPr>
      <t>Added</t>
    </r>
  </si>
  <si>
    <t>Level 2</t>
  </si>
  <si>
    <t>Level 4</t>
  </si>
  <si>
    <t>#</t>
  </si>
  <si>
    <t>SDL (PSF)</t>
  </si>
  <si>
    <t>HSS12X6X3/8</t>
  </si>
  <si>
    <t>HSS12X6X1/2</t>
  </si>
  <si>
    <t>W12X58</t>
  </si>
  <si>
    <t>W8X18</t>
  </si>
  <si>
    <t>W12X19</t>
  </si>
  <si>
    <t>W12X50</t>
  </si>
  <si>
    <t>W21X50</t>
  </si>
  <si>
    <t>W18X35</t>
  </si>
  <si>
    <t>W27X102</t>
  </si>
  <si>
    <t>W16X36</t>
  </si>
  <si>
    <t>W18X50</t>
  </si>
  <si>
    <t>W16X26</t>
  </si>
  <si>
    <t>HSS4X4X3/8</t>
  </si>
  <si>
    <t>Load Combination (lb/ft)</t>
  </si>
  <si>
    <t>Weight (lb/ft)</t>
  </si>
  <si>
    <t>LL (psf)</t>
  </si>
  <si>
    <t>CDL (lb/ft)</t>
  </si>
  <si>
    <t>W12X22</t>
  </si>
  <si>
    <t>W18X40</t>
  </si>
  <si>
    <t>W12X30</t>
  </si>
  <si>
    <t>W21X44</t>
  </si>
  <si>
    <t>W18X55</t>
  </si>
  <si>
    <t>W21X83</t>
  </si>
  <si>
    <t>W8X10</t>
  </si>
  <si>
    <t>W12X35</t>
  </si>
  <si>
    <t>W14X22</t>
  </si>
  <si>
    <t>Secondary loading condition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</si>
</sst>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u/>
      <sz val="11"/>
      <color rgb="FF00B05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2" borderId="1" applyNumberFormat="0" applyAlignment="0" applyProtection="0"/>
  </cellStyleXfs>
  <cellXfs count="2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3" fillId="2" borderId="1" xfId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2" fillId="0" borderId="0" xfId="0" applyFont="1"/>
    <xf numFmtId="0" fontId="0" fillId="0" borderId="0" xfId="0" applyFill="1" applyBorder="1" applyAlignment="1">
      <alignment horizontal="center"/>
    </xf>
    <xf numFmtId="0" fontId="0" fillId="0" borderId="0" xfId="0" applyNumberFormat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/>
    <xf numFmtId="0" fontId="0" fillId="5" borderId="0" xfId="0" applyFill="1"/>
    <xf numFmtId="0" fontId="4" fillId="0" borderId="0" xfId="0" applyFont="1" applyFill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1" fillId="0" borderId="0" xfId="0" applyFont="1"/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textRotation="90"/>
    </xf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1"/>
  <sheetViews>
    <sheetView topLeftCell="A94" zoomScale="80" zoomScaleNormal="80" workbookViewId="0">
      <selection activeCell="J124" sqref="J124"/>
    </sheetView>
  </sheetViews>
  <sheetFormatPr defaultRowHeight="15" x14ac:dyDescent="0.25"/>
  <cols>
    <col min="1" max="1" width="4" customWidth="1"/>
    <col min="3" max="3" width="15.42578125" customWidth="1"/>
    <col min="4" max="4" width="15" customWidth="1"/>
    <col min="5" max="5" width="12.140625" customWidth="1"/>
    <col min="6" max="6" width="19" customWidth="1"/>
    <col min="7" max="7" width="11.5703125" customWidth="1"/>
    <col min="9" max="9" width="10.140625" customWidth="1"/>
    <col min="10" max="10" width="12.42578125" customWidth="1"/>
    <col min="11" max="11" width="18" customWidth="1"/>
    <col min="12" max="12" width="23.85546875" customWidth="1"/>
  </cols>
  <sheetData>
    <row r="1" spans="1:12" x14ac:dyDescent="0.25">
      <c r="B1" s="22" t="s">
        <v>42</v>
      </c>
    </row>
    <row r="2" spans="1:12" x14ac:dyDescent="0.25">
      <c r="A2" s="25" t="s">
        <v>8</v>
      </c>
      <c r="B2" s="15" t="s">
        <v>44</v>
      </c>
      <c r="C2" s="3" t="s">
        <v>0</v>
      </c>
      <c r="D2" s="3" t="s">
        <v>60</v>
      </c>
      <c r="E2" s="3" t="s">
        <v>1</v>
      </c>
      <c r="F2" s="3" t="s">
        <v>2</v>
      </c>
      <c r="G2" s="3" t="s">
        <v>4</v>
      </c>
      <c r="H2" s="3" t="s">
        <v>61</v>
      </c>
      <c r="I2" s="3" t="s">
        <v>45</v>
      </c>
      <c r="J2" s="3" t="s">
        <v>62</v>
      </c>
      <c r="K2" s="5" t="s">
        <v>6</v>
      </c>
      <c r="L2" s="5" t="s">
        <v>59</v>
      </c>
    </row>
    <row r="3" spans="1:12" x14ac:dyDescent="0.25">
      <c r="A3" s="25"/>
      <c r="B3" s="16">
        <v>1</v>
      </c>
      <c r="C3" s="11" t="s">
        <v>46</v>
      </c>
      <c r="D3" s="1">
        <v>42.79</v>
      </c>
      <c r="E3" s="1">
        <f>5+(4.25/12)</f>
        <v>5.354166666666667</v>
      </c>
      <c r="F3" s="1">
        <f>(6+(10.5/12))/2</f>
        <v>3.4375</v>
      </c>
      <c r="G3" s="1">
        <v>0</v>
      </c>
      <c r="H3" s="1">
        <v>0</v>
      </c>
      <c r="I3" s="1">
        <v>0</v>
      </c>
      <c r="J3" s="1">
        <v>20</v>
      </c>
      <c r="K3" s="5">
        <f t="shared" ref="K3:K66" si="0">D3*E3</f>
        <v>229.10479166666667</v>
      </c>
      <c r="L3" s="5">
        <f>(1.2*(I3+D3+J3)*F3)+(1.6*H3*F3)+(0.5*G3*F3)</f>
        <v>259.00875000000002</v>
      </c>
    </row>
    <row r="4" spans="1:12" x14ac:dyDescent="0.25">
      <c r="A4" s="25"/>
      <c r="B4" s="16">
        <v>2</v>
      </c>
      <c r="C4" s="11" t="s">
        <v>46</v>
      </c>
      <c r="D4" s="1">
        <v>42.79</v>
      </c>
      <c r="E4" s="1">
        <v>8</v>
      </c>
      <c r="F4" s="1">
        <f>(6+(10.5/12))/2</f>
        <v>3.4375</v>
      </c>
      <c r="G4" s="1">
        <v>0</v>
      </c>
      <c r="H4" s="1">
        <v>0</v>
      </c>
      <c r="I4" s="1">
        <v>0</v>
      </c>
      <c r="J4" s="1">
        <v>20</v>
      </c>
      <c r="K4" s="5">
        <f t="shared" si="0"/>
        <v>342.32</v>
      </c>
      <c r="L4" s="5">
        <f t="shared" ref="L4:L68" si="1">(1.2*(I4+D4+J4)*F4)+(1.6*H4*F4)+(0.5*G4*F4)</f>
        <v>259.00875000000002</v>
      </c>
    </row>
    <row r="5" spans="1:12" x14ac:dyDescent="0.25">
      <c r="A5" s="25"/>
      <c r="B5" s="16">
        <v>3</v>
      </c>
      <c r="C5" s="11" t="s">
        <v>46</v>
      </c>
      <c r="D5" s="1">
        <v>42.79</v>
      </c>
      <c r="E5" s="1">
        <v>3</v>
      </c>
      <c r="F5" s="1">
        <f>(6+(10.5/12))/2</f>
        <v>3.4375</v>
      </c>
      <c r="G5" s="1">
        <v>0</v>
      </c>
      <c r="H5" s="1">
        <v>0</v>
      </c>
      <c r="I5" s="1">
        <v>0</v>
      </c>
      <c r="J5" s="1">
        <v>20</v>
      </c>
      <c r="K5" s="5">
        <f t="shared" si="0"/>
        <v>128.37</v>
      </c>
      <c r="L5" s="5">
        <f t="shared" si="1"/>
        <v>259.00875000000002</v>
      </c>
    </row>
    <row r="6" spans="1:12" x14ac:dyDescent="0.25">
      <c r="A6" s="25"/>
      <c r="B6" s="16"/>
      <c r="C6" s="11" t="s">
        <v>46</v>
      </c>
      <c r="D6" s="1">
        <v>42.79</v>
      </c>
      <c r="E6" s="1">
        <f>9+(9/12)</f>
        <v>9.75</v>
      </c>
      <c r="F6" s="1">
        <f>1.5/2</f>
        <v>0.75</v>
      </c>
      <c r="G6" s="1">
        <v>0</v>
      </c>
      <c r="H6" s="1">
        <v>100</v>
      </c>
      <c r="I6" s="1">
        <v>20</v>
      </c>
      <c r="J6" s="1">
        <v>20</v>
      </c>
      <c r="K6" s="5">
        <f t="shared" si="0"/>
        <v>417.20249999999999</v>
      </c>
      <c r="L6" s="5">
        <f t="shared" si="1"/>
        <v>194.511</v>
      </c>
    </row>
    <row r="7" spans="1:12" x14ac:dyDescent="0.25">
      <c r="A7" s="25"/>
      <c r="B7" s="16">
        <v>52</v>
      </c>
      <c r="C7" s="11" t="s">
        <v>47</v>
      </c>
      <c r="D7" s="1">
        <v>55.66</v>
      </c>
      <c r="E7" s="1">
        <v>16</v>
      </c>
      <c r="F7" s="1">
        <f>(35.5+3.5)/2</f>
        <v>19.5</v>
      </c>
      <c r="G7" s="1">
        <v>0</v>
      </c>
      <c r="H7" s="1">
        <v>100</v>
      </c>
      <c r="I7" s="1">
        <v>20</v>
      </c>
      <c r="J7" s="1">
        <v>0</v>
      </c>
      <c r="K7" s="5">
        <f t="shared" si="0"/>
        <v>890.56</v>
      </c>
      <c r="L7" s="5">
        <f t="shared" si="1"/>
        <v>4890.4439999999995</v>
      </c>
    </row>
    <row r="8" spans="1:12" x14ac:dyDescent="0.25">
      <c r="A8" s="25"/>
      <c r="B8" s="16">
        <v>58</v>
      </c>
      <c r="C8" s="11" t="s">
        <v>48</v>
      </c>
      <c r="D8" s="1">
        <v>58</v>
      </c>
      <c r="E8" s="1">
        <v>27</v>
      </c>
      <c r="F8" s="1">
        <f>(3.5+4.75)/2</f>
        <v>4.125</v>
      </c>
      <c r="G8" s="1">
        <v>0</v>
      </c>
      <c r="H8" s="1">
        <v>100</v>
      </c>
      <c r="I8" s="1">
        <v>20</v>
      </c>
      <c r="J8" s="1">
        <v>0</v>
      </c>
      <c r="K8" s="5">
        <f t="shared" si="0"/>
        <v>1566</v>
      </c>
      <c r="L8" s="5">
        <f t="shared" si="1"/>
        <v>1046.0999999999999</v>
      </c>
    </row>
    <row r="9" spans="1:12" x14ac:dyDescent="0.25">
      <c r="A9" s="25"/>
      <c r="B9" s="16">
        <v>80</v>
      </c>
      <c r="C9" s="11" t="s">
        <v>47</v>
      </c>
      <c r="D9" s="1">
        <v>55.66</v>
      </c>
      <c r="E9" s="1">
        <v>26</v>
      </c>
      <c r="F9" s="1">
        <f>(10+4.75)/2</f>
        <v>7.375</v>
      </c>
      <c r="G9" s="1">
        <v>0</v>
      </c>
      <c r="H9" s="1">
        <v>100</v>
      </c>
      <c r="I9" s="1">
        <v>20</v>
      </c>
      <c r="J9" s="1">
        <v>0</v>
      </c>
      <c r="K9" s="5">
        <f t="shared" si="0"/>
        <v>1447.1599999999999</v>
      </c>
      <c r="L9" s="5">
        <f t="shared" si="1"/>
        <v>1849.5909999999999</v>
      </c>
    </row>
    <row r="10" spans="1:12" x14ac:dyDescent="0.25">
      <c r="A10" s="25"/>
      <c r="B10" s="16">
        <v>64</v>
      </c>
      <c r="C10" s="11" t="s">
        <v>49</v>
      </c>
      <c r="D10" s="1">
        <v>18</v>
      </c>
      <c r="E10" s="1">
        <v>6.5</v>
      </c>
      <c r="F10" s="1">
        <f>3.5/2</f>
        <v>1.75</v>
      </c>
      <c r="G10" s="1">
        <v>0</v>
      </c>
      <c r="H10" s="1">
        <v>100</v>
      </c>
      <c r="I10" s="1">
        <v>20</v>
      </c>
      <c r="J10" s="1">
        <v>0</v>
      </c>
      <c r="K10" s="5">
        <f t="shared" si="0"/>
        <v>117</v>
      </c>
      <c r="L10" s="5">
        <f t="shared" si="1"/>
        <v>359.8</v>
      </c>
    </row>
    <row r="11" spans="1:12" x14ac:dyDescent="0.25">
      <c r="A11" s="25"/>
      <c r="B11" s="16">
        <v>67</v>
      </c>
      <c r="C11" s="11" t="s">
        <v>49</v>
      </c>
      <c r="D11" s="1">
        <v>18</v>
      </c>
      <c r="E11" s="1">
        <v>9.5</v>
      </c>
      <c r="F11" s="1">
        <v>2</v>
      </c>
      <c r="G11" s="1">
        <v>0</v>
      </c>
      <c r="H11" s="1">
        <v>100</v>
      </c>
      <c r="I11" s="1">
        <v>20</v>
      </c>
      <c r="J11" s="1">
        <v>0</v>
      </c>
      <c r="K11" s="5">
        <f t="shared" si="0"/>
        <v>171</v>
      </c>
      <c r="L11" s="5">
        <f t="shared" si="1"/>
        <v>411.2</v>
      </c>
    </row>
    <row r="12" spans="1:12" x14ac:dyDescent="0.25">
      <c r="A12" s="25"/>
      <c r="B12" s="16">
        <v>69</v>
      </c>
      <c r="C12" s="11" t="s">
        <v>49</v>
      </c>
      <c r="D12" s="1">
        <v>18</v>
      </c>
      <c r="E12" s="1">
        <v>14</v>
      </c>
      <c r="F12" s="1">
        <v>6</v>
      </c>
      <c r="G12" s="1">
        <v>0</v>
      </c>
      <c r="H12" s="1">
        <v>100</v>
      </c>
      <c r="I12" s="1">
        <v>20</v>
      </c>
      <c r="J12" s="1">
        <v>0</v>
      </c>
      <c r="K12" s="5">
        <f t="shared" si="0"/>
        <v>252</v>
      </c>
      <c r="L12" s="5">
        <f t="shared" si="1"/>
        <v>1233.5999999999999</v>
      </c>
    </row>
    <row r="13" spans="1:12" x14ac:dyDescent="0.25">
      <c r="A13" s="25"/>
      <c r="B13" s="16">
        <v>86</v>
      </c>
      <c r="C13" s="11" t="s">
        <v>46</v>
      </c>
      <c r="D13" s="1">
        <v>42.79</v>
      </c>
      <c r="E13" s="1">
        <f>E3</f>
        <v>5.354166666666667</v>
      </c>
      <c r="F13" s="1">
        <v>0.5</v>
      </c>
      <c r="G13" s="1">
        <v>0</v>
      </c>
      <c r="H13" s="1">
        <v>0</v>
      </c>
      <c r="I13" s="1">
        <v>0</v>
      </c>
      <c r="J13" s="1">
        <v>20</v>
      </c>
      <c r="K13" s="5">
        <f t="shared" si="0"/>
        <v>229.10479166666667</v>
      </c>
      <c r="L13" s="5">
        <f t="shared" si="1"/>
        <v>37.673999999999999</v>
      </c>
    </row>
    <row r="14" spans="1:12" x14ac:dyDescent="0.25">
      <c r="A14" s="25"/>
      <c r="B14" s="16">
        <v>87</v>
      </c>
      <c r="C14" s="11" t="s">
        <v>46</v>
      </c>
      <c r="D14" s="1">
        <v>42.79</v>
      </c>
      <c r="E14" s="1">
        <v>8</v>
      </c>
      <c r="F14" s="1">
        <v>0.5</v>
      </c>
      <c r="G14" s="1">
        <v>0</v>
      </c>
      <c r="H14" s="1">
        <v>0</v>
      </c>
      <c r="I14" s="1">
        <v>0</v>
      </c>
      <c r="J14" s="1">
        <v>20</v>
      </c>
      <c r="K14" s="5">
        <f t="shared" si="0"/>
        <v>342.32</v>
      </c>
      <c r="L14" s="5">
        <f t="shared" si="1"/>
        <v>37.673999999999999</v>
      </c>
    </row>
    <row r="15" spans="1:12" x14ac:dyDescent="0.25">
      <c r="A15" s="25"/>
      <c r="B15" s="16">
        <v>88</v>
      </c>
      <c r="C15" s="11" t="s">
        <v>46</v>
      </c>
      <c r="D15" s="1">
        <v>42.79</v>
      </c>
      <c r="E15" s="1">
        <v>8</v>
      </c>
      <c r="F15" s="1">
        <v>0.5</v>
      </c>
      <c r="G15" s="1">
        <v>0</v>
      </c>
      <c r="H15" s="1">
        <v>0</v>
      </c>
      <c r="I15" s="1">
        <v>0</v>
      </c>
      <c r="J15" s="1">
        <v>20</v>
      </c>
      <c r="K15" s="5">
        <f t="shared" si="0"/>
        <v>342.32</v>
      </c>
      <c r="L15" s="5">
        <f t="shared" si="1"/>
        <v>37.673999999999999</v>
      </c>
    </row>
    <row r="16" spans="1:12" x14ac:dyDescent="0.25">
      <c r="A16" s="25"/>
      <c r="B16" s="16">
        <v>89</v>
      </c>
      <c r="C16" s="11" t="s">
        <v>46</v>
      </c>
      <c r="D16" s="1">
        <v>42.79</v>
      </c>
      <c r="E16" s="1">
        <f>5+(5.5/12)</f>
        <v>5.458333333333333</v>
      </c>
      <c r="F16" s="1">
        <v>5</v>
      </c>
      <c r="G16" s="1">
        <v>0</v>
      </c>
      <c r="H16" s="1">
        <v>0</v>
      </c>
      <c r="I16" s="1">
        <v>0</v>
      </c>
      <c r="J16" s="1">
        <v>20</v>
      </c>
      <c r="K16" s="5">
        <f t="shared" si="0"/>
        <v>233.56208333333331</v>
      </c>
      <c r="L16" s="5">
        <f t="shared" si="1"/>
        <v>376.74</v>
      </c>
    </row>
    <row r="17" spans="1:12" x14ac:dyDescent="0.25">
      <c r="A17" s="25"/>
      <c r="B17" s="16">
        <v>9</v>
      </c>
      <c r="C17" s="11" t="s">
        <v>50</v>
      </c>
      <c r="D17" s="1">
        <v>19</v>
      </c>
      <c r="E17" s="1">
        <v>9.5</v>
      </c>
      <c r="F17" s="1">
        <f>(5.5+1.5)/2</f>
        <v>3.5</v>
      </c>
      <c r="G17" s="1">
        <v>0</v>
      </c>
      <c r="H17" s="1">
        <v>100</v>
      </c>
      <c r="I17" s="1">
        <v>20</v>
      </c>
      <c r="J17" s="1">
        <v>0</v>
      </c>
      <c r="K17" s="5">
        <f t="shared" si="0"/>
        <v>180.5</v>
      </c>
      <c r="L17" s="5">
        <f t="shared" si="1"/>
        <v>723.8</v>
      </c>
    </row>
    <row r="18" spans="1:12" x14ac:dyDescent="0.25">
      <c r="A18" s="25"/>
      <c r="B18" s="16">
        <v>10</v>
      </c>
      <c r="C18" s="11" t="s">
        <v>51</v>
      </c>
      <c r="D18" s="1">
        <v>50</v>
      </c>
      <c r="E18" s="1">
        <v>9.5</v>
      </c>
      <c r="F18" s="1">
        <v>8</v>
      </c>
      <c r="G18" s="1">
        <v>0</v>
      </c>
      <c r="H18" s="1">
        <v>100</v>
      </c>
      <c r="I18" s="1">
        <v>20</v>
      </c>
      <c r="J18" s="1">
        <v>0</v>
      </c>
      <c r="K18" s="5">
        <f t="shared" si="0"/>
        <v>475</v>
      </c>
      <c r="L18" s="5">
        <f t="shared" si="1"/>
        <v>1952</v>
      </c>
    </row>
    <row r="19" spans="1:12" x14ac:dyDescent="0.25">
      <c r="A19" s="25"/>
      <c r="B19" s="16">
        <v>17</v>
      </c>
      <c r="C19" s="11" t="s">
        <v>51</v>
      </c>
      <c r="D19" s="1">
        <v>50</v>
      </c>
      <c r="E19" s="1">
        <v>9.5</v>
      </c>
      <c r="F19" s="1">
        <v>8</v>
      </c>
      <c r="G19" s="1">
        <v>0</v>
      </c>
      <c r="H19" s="1">
        <v>100</v>
      </c>
      <c r="I19" s="1">
        <v>20</v>
      </c>
      <c r="J19" s="1">
        <v>0</v>
      </c>
      <c r="K19" s="5">
        <f t="shared" si="0"/>
        <v>475</v>
      </c>
      <c r="L19" s="5">
        <f t="shared" si="1"/>
        <v>1952</v>
      </c>
    </row>
    <row r="20" spans="1:12" x14ac:dyDescent="0.25">
      <c r="A20" s="25"/>
      <c r="B20" s="16">
        <v>27</v>
      </c>
      <c r="C20" s="11" t="s">
        <v>51</v>
      </c>
      <c r="D20" s="1">
        <v>50</v>
      </c>
      <c r="E20" s="1">
        <v>9.5</v>
      </c>
      <c r="F20" s="1">
        <v>8</v>
      </c>
      <c r="G20" s="1">
        <v>0</v>
      </c>
      <c r="H20" s="1">
        <v>100</v>
      </c>
      <c r="I20" s="1">
        <v>20</v>
      </c>
      <c r="J20" s="1">
        <v>0</v>
      </c>
      <c r="K20" s="5">
        <f t="shared" si="0"/>
        <v>475</v>
      </c>
      <c r="L20" s="5">
        <f t="shared" si="1"/>
        <v>1952</v>
      </c>
    </row>
    <row r="21" spans="1:12" x14ac:dyDescent="0.25">
      <c r="A21" s="25"/>
      <c r="B21" s="16">
        <v>4</v>
      </c>
      <c r="C21" s="17" t="s">
        <v>52</v>
      </c>
      <c r="D21" s="1">
        <v>50</v>
      </c>
      <c r="E21" s="1">
        <f>26+(8/12)</f>
        <v>26.666666666666668</v>
      </c>
      <c r="F21" s="1">
        <v>5</v>
      </c>
      <c r="G21" s="1">
        <v>0</v>
      </c>
      <c r="H21" s="1">
        <v>100</v>
      </c>
      <c r="I21" s="1">
        <v>20</v>
      </c>
      <c r="J21" s="1">
        <v>20</v>
      </c>
      <c r="K21" s="5">
        <f t="shared" si="0"/>
        <v>1333.3333333333335</v>
      </c>
      <c r="L21" s="5">
        <f t="shared" si="1"/>
        <v>1340</v>
      </c>
    </row>
    <row r="22" spans="1:12" x14ac:dyDescent="0.25">
      <c r="A22" s="25"/>
      <c r="B22" s="16">
        <v>4</v>
      </c>
      <c r="C22" s="18" t="s">
        <v>52</v>
      </c>
      <c r="D22" s="1">
        <v>50</v>
      </c>
      <c r="E22" s="1">
        <f>32-E21</f>
        <v>5.3333333333333321</v>
      </c>
      <c r="F22" s="1">
        <v>5</v>
      </c>
      <c r="G22" s="1">
        <v>0</v>
      </c>
      <c r="H22" s="1">
        <v>85</v>
      </c>
      <c r="I22" s="1">
        <v>20</v>
      </c>
      <c r="J22" s="1">
        <v>20</v>
      </c>
      <c r="K22" s="5">
        <f t="shared" si="0"/>
        <v>266.66666666666663</v>
      </c>
      <c r="L22" s="5">
        <f t="shared" si="1"/>
        <v>1220</v>
      </c>
    </row>
    <row r="23" spans="1:12" x14ac:dyDescent="0.25">
      <c r="A23" s="25"/>
      <c r="B23" s="16">
        <v>11</v>
      </c>
      <c r="C23" s="17" t="s">
        <v>53</v>
      </c>
      <c r="D23" s="1">
        <v>35</v>
      </c>
      <c r="E23" s="1">
        <f>E21</f>
        <v>26.666666666666668</v>
      </c>
      <c r="F23" s="1">
        <f>5+8</f>
        <v>13</v>
      </c>
      <c r="G23" s="1">
        <v>0</v>
      </c>
      <c r="H23" s="1">
        <v>100</v>
      </c>
      <c r="I23" s="1">
        <v>20</v>
      </c>
      <c r="J23" s="1">
        <v>0</v>
      </c>
      <c r="K23" s="5">
        <f t="shared" si="0"/>
        <v>933.33333333333337</v>
      </c>
      <c r="L23" s="5">
        <f t="shared" si="1"/>
        <v>2938</v>
      </c>
    </row>
    <row r="24" spans="1:12" x14ac:dyDescent="0.25">
      <c r="A24" s="25"/>
      <c r="B24" s="16">
        <v>11</v>
      </c>
      <c r="C24" s="18" t="s">
        <v>53</v>
      </c>
      <c r="D24" s="9">
        <v>35</v>
      </c>
      <c r="E24" s="1">
        <f>E22</f>
        <v>5.3333333333333321</v>
      </c>
      <c r="F24" s="1">
        <v>13</v>
      </c>
      <c r="G24" s="1">
        <v>0</v>
      </c>
      <c r="H24" s="1">
        <v>85</v>
      </c>
      <c r="I24" s="1">
        <v>20</v>
      </c>
      <c r="J24" s="1">
        <v>0</v>
      </c>
      <c r="K24" s="5">
        <f t="shared" si="0"/>
        <v>186.66666666666663</v>
      </c>
      <c r="L24" s="5">
        <f t="shared" si="1"/>
        <v>2626</v>
      </c>
    </row>
    <row r="25" spans="1:12" x14ac:dyDescent="0.25">
      <c r="A25" s="25"/>
      <c r="B25" s="16">
        <v>18</v>
      </c>
      <c r="C25" s="17" t="s">
        <v>54</v>
      </c>
      <c r="D25" s="9">
        <v>102</v>
      </c>
      <c r="E25" s="1">
        <f>E21</f>
        <v>26.666666666666668</v>
      </c>
      <c r="F25" s="1">
        <v>8</v>
      </c>
      <c r="G25" s="1">
        <v>0</v>
      </c>
      <c r="H25" s="1">
        <v>100</v>
      </c>
      <c r="I25" s="1">
        <v>20</v>
      </c>
      <c r="J25" s="1">
        <v>0</v>
      </c>
      <c r="K25" s="5">
        <f t="shared" si="0"/>
        <v>2720</v>
      </c>
      <c r="L25" s="5">
        <f t="shared" si="1"/>
        <v>2451.1999999999998</v>
      </c>
    </row>
    <row r="26" spans="1:12" x14ac:dyDescent="0.25">
      <c r="A26" s="25"/>
      <c r="B26" s="16">
        <v>18</v>
      </c>
      <c r="C26" s="19" t="s">
        <v>54</v>
      </c>
      <c r="D26" s="9">
        <v>102</v>
      </c>
      <c r="E26" s="1">
        <f>E22</f>
        <v>5.3333333333333321</v>
      </c>
      <c r="F26" s="1">
        <v>8</v>
      </c>
      <c r="G26" s="1">
        <v>0</v>
      </c>
      <c r="H26" s="1">
        <v>85</v>
      </c>
      <c r="I26" s="1">
        <v>20</v>
      </c>
      <c r="J26" s="1">
        <v>0</v>
      </c>
      <c r="K26" s="5">
        <f t="shared" si="0"/>
        <v>543.99999999999989</v>
      </c>
      <c r="L26" s="5">
        <f t="shared" si="1"/>
        <v>2259.1999999999998</v>
      </c>
    </row>
    <row r="27" spans="1:12" x14ac:dyDescent="0.25">
      <c r="A27" s="25"/>
      <c r="B27" s="16">
        <v>28</v>
      </c>
      <c r="C27" s="20" t="s">
        <v>55</v>
      </c>
      <c r="D27" s="9">
        <v>36</v>
      </c>
      <c r="E27" s="1">
        <f>E21</f>
        <v>26.666666666666668</v>
      </c>
      <c r="F27" s="1">
        <v>8</v>
      </c>
      <c r="G27" s="1">
        <v>0</v>
      </c>
      <c r="H27" s="1">
        <v>100</v>
      </c>
      <c r="I27" s="1">
        <v>20</v>
      </c>
      <c r="J27" s="1">
        <v>0</v>
      </c>
      <c r="K27" s="5">
        <f t="shared" si="0"/>
        <v>960</v>
      </c>
      <c r="L27" s="5">
        <f t="shared" si="1"/>
        <v>1817.6</v>
      </c>
    </row>
    <row r="28" spans="1:12" x14ac:dyDescent="0.25">
      <c r="A28" s="25"/>
      <c r="B28" s="16">
        <v>29</v>
      </c>
      <c r="C28" s="21" t="s">
        <v>50</v>
      </c>
      <c r="D28" s="9">
        <v>19</v>
      </c>
      <c r="E28" s="1">
        <f>E24</f>
        <v>5.3333333333333321</v>
      </c>
      <c r="F28" s="1">
        <v>8</v>
      </c>
      <c r="G28" s="1">
        <v>0</v>
      </c>
      <c r="H28" s="1">
        <v>100</v>
      </c>
      <c r="I28" s="1">
        <v>20</v>
      </c>
      <c r="J28" s="1">
        <v>0</v>
      </c>
      <c r="K28" s="5">
        <f t="shared" si="0"/>
        <v>101.33333333333331</v>
      </c>
      <c r="L28" s="5">
        <f t="shared" si="1"/>
        <v>1654.4</v>
      </c>
    </row>
    <row r="29" spans="1:12" x14ac:dyDescent="0.25">
      <c r="A29" s="25"/>
      <c r="B29" s="16">
        <v>40</v>
      </c>
      <c r="C29" s="21" t="s">
        <v>56</v>
      </c>
      <c r="D29" s="9">
        <v>50</v>
      </c>
      <c r="E29" s="1">
        <v>32</v>
      </c>
      <c r="F29" s="1">
        <v>8</v>
      </c>
      <c r="G29" s="1">
        <v>0</v>
      </c>
      <c r="H29" s="1">
        <v>100</v>
      </c>
      <c r="I29" s="1">
        <v>20</v>
      </c>
      <c r="J29" s="1">
        <v>0</v>
      </c>
      <c r="K29" s="5">
        <f t="shared" si="0"/>
        <v>1600</v>
      </c>
      <c r="L29" s="5">
        <f t="shared" si="1"/>
        <v>1952</v>
      </c>
    </row>
    <row r="30" spans="1:12" x14ac:dyDescent="0.25">
      <c r="A30" s="25"/>
      <c r="B30" s="16">
        <v>57</v>
      </c>
      <c r="C30" s="21" t="s">
        <v>54</v>
      </c>
      <c r="D30" s="9">
        <v>102</v>
      </c>
      <c r="E30" s="1">
        <v>32</v>
      </c>
      <c r="F30" s="1">
        <v>8</v>
      </c>
      <c r="G30" s="1">
        <v>0</v>
      </c>
      <c r="H30" s="1">
        <v>100</v>
      </c>
      <c r="I30" s="1">
        <v>20</v>
      </c>
      <c r="J30" s="1">
        <v>0</v>
      </c>
      <c r="K30" s="5">
        <f t="shared" si="0"/>
        <v>3264</v>
      </c>
      <c r="L30" s="5">
        <f t="shared" si="1"/>
        <v>2451.1999999999998</v>
      </c>
    </row>
    <row r="31" spans="1:12" x14ac:dyDescent="0.25">
      <c r="A31" s="25"/>
      <c r="B31" s="16">
        <v>81</v>
      </c>
      <c r="C31" s="21" t="s">
        <v>57</v>
      </c>
      <c r="D31" s="9">
        <v>26</v>
      </c>
      <c r="E31" s="1">
        <v>16.25</v>
      </c>
      <c r="F31" s="1">
        <v>8.5</v>
      </c>
      <c r="G31" s="1">
        <v>0</v>
      </c>
      <c r="H31" s="1">
        <v>85</v>
      </c>
      <c r="I31" s="1">
        <v>20</v>
      </c>
      <c r="J31" s="1">
        <v>0</v>
      </c>
      <c r="K31" s="5">
        <f t="shared" si="0"/>
        <v>422.5</v>
      </c>
      <c r="L31" s="5">
        <f t="shared" si="1"/>
        <v>1625.2</v>
      </c>
    </row>
    <row r="32" spans="1:12" x14ac:dyDescent="0.25">
      <c r="A32" s="25"/>
      <c r="B32" s="16">
        <v>90</v>
      </c>
      <c r="C32" s="21" t="s">
        <v>52</v>
      </c>
      <c r="D32" s="9">
        <v>50</v>
      </c>
      <c r="E32" s="1">
        <v>32</v>
      </c>
      <c r="F32" s="1">
        <v>1.5</v>
      </c>
      <c r="G32" s="1">
        <v>0</v>
      </c>
      <c r="H32" s="1">
        <v>85</v>
      </c>
      <c r="I32" s="1">
        <v>20</v>
      </c>
      <c r="J32" s="1">
        <v>40</v>
      </c>
      <c r="K32" s="5">
        <f t="shared" si="0"/>
        <v>1600</v>
      </c>
      <c r="L32" s="5">
        <f t="shared" si="1"/>
        <v>402</v>
      </c>
    </row>
    <row r="33" spans="1:12" x14ac:dyDescent="0.25">
      <c r="A33" s="25"/>
      <c r="B33" s="16">
        <v>91</v>
      </c>
      <c r="C33" s="21" t="s">
        <v>57</v>
      </c>
      <c r="D33" s="9">
        <v>26</v>
      </c>
      <c r="E33" s="1">
        <v>11</v>
      </c>
      <c r="F33" s="1">
        <f>15/2</f>
        <v>7.5</v>
      </c>
      <c r="G33" s="1">
        <v>0</v>
      </c>
      <c r="H33" s="1">
        <v>85</v>
      </c>
      <c r="I33" s="1">
        <v>20</v>
      </c>
      <c r="J33" s="1">
        <v>0</v>
      </c>
      <c r="K33" s="5">
        <f t="shared" si="0"/>
        <v>286</v>
      </c>
      <c r="L33" s="5">
        <f t="shared" si="1"/>
        <v>1434</v>
      </c>
    </row>
    <row r="34" spans="1:12" x14ac:dyDescent="0.25">
      <c r="A34" s="25"/>
      <c r="B34" s="16">
        <v>73</v>
      </c>
      <c r="C34" s="21" t="s">
        <v>57</v>
      </c>
      <c r="D34" s="9">
        <v>26</v>
      </c>
      <c r="E34" s="1">
        <v>11</v>
      </c>
      <c r="F34" s="1">
        <f>(3+10)/2</f>
        <v>6.5</v>
      </c>
      <c r="G34" s="1">
        <v>0</v>
      </c>
      <c r="H34" s="1">
        <v>85</v>
      </c>
      <c r="I34" s="1">
        <v>20</v>
      </c>
      <c r="J34" s="1">
        <v>0</v>
      </c>
      <c r="K34" s="5">
        <f t="shared" si="0"/>
        <v>286</v>
      </c>
      <c r="L34" s="5">
        <f t="shared" si="1"/>
        <v>1242.8</v>
      </c>
    </row>
    <row r="35" spans="1:12" x14ac:dyDescent="0.25">
      <c r="A35" s="25"/>
      <c r="B35" s="16">
        <v>82</v>
      </c>
      <c r="C35" s="21" t="s">
        <v>50</v>
      </c>
      <c r="D35" s="9">
        <v>19</v>
      </c>
      <c r="E35" s="1">
        <v>5</v>
      </c>
      <c r="F35" s="1">
        <v>9</v>
      </c>
      <c r="G35" s="1">
        <v>0</v>
      </c>
      <c r="H35" s="1">
        <v>85</v>
      </c>
      <c r="I35" s="1">
        <v>20</v>
      </c>
      <c r="J35" s="1">
        <v>0</v>
      </c>
      <c r="K35" s="5">
        <f t="shared" si="0"/>
        <v>95</v>
      </c>
      <c r="L35" s="5">
        <f t="shared" si="1"/>
        <v>1645.2</v>
      </c>
    </row>
    <row r="36" spans="1:12" x14ac:dyDescent="0.25">
      <c r="A36" s="25"/>
      <c r="B36" s="16">
        <v>5</v>
      </c>
      <c r="C36" s="21" t="s">
        <v>52</v>
      </c>
      <c r="D36" s="9">
        <v>50</v>
      </c>
      <c r="E36" s="1">
        <v>32</v>
      </c>
      <c r="F36" s="1">
        <v>4.5</v>
      </c>
      <c r="G36" s="1">
        <v>0</v>
      </c>
      <c r="H36" s="1">
        <v>85</v>
      </c>
      <c r="I36" s="1">
        <v>20</v>
      </c>
      <c r="J36" s="1">
        <v>20</v>
      </c>
      <c r="K36" s="5">
        <f t="shared" si="0"/>
        <v>1600</v>
      </c>
      <c r="L36" s="5">
        <f t="shared" si="1"/>
        <v>1098</v>
      </c>
    </row>
    <row r="37" spans="1:12" x14ac:dyDescent="0.25">
      <c r="A37" s="25"/>
      <c r="B37" s="16">
        <v>12</v>
      </c>
      <c r="C37" s="21" t="s">
        <v>53</v>
      </c>
      <c r="D37" s="9">
        <v>35</v>
      </c>
      <c r="E37" s="1">
        <v>32</v>
      </c>
      <c r="F37" s="1">
        <v>9</v>
      </c>
      <c r="G37" s="1">
        <v>0</v>
      </c>
      <c r="H37" s="1">
        <v>85</v>
      </c>
      <c r="I37" s="1">
        <v>20</v>
      </c>
      <c r="J37" s="1">
        <v>0</v>
      </c>
      <c r="K37" s="5">
        <f t="shared" si="0"/>
        <v>1120</v>
      </c>
      <c r="L37" s="5">
        <f t="shared" si="1"/>
        <v>1818</v>
      </c>
    </row>
    <row r="38" spans="1:12" x14ac:dyDescent="0.25">
      <c r="A38" s="25"/>
      <c r="B38" s="16">
        <v>20</v>
      </c>
      <c r="C38" s="21" t="s">
        <v>54</v>
      </c>
      <c r="D38" s="9">
        <v>102</v>
      </c>
      <c r="E38" s="1">
        <v>32</v>
      </c>
      <c r="F38" s="1">
        <v>8.5</v>
      </c>
      <c r="G38" s="1">
        <v>0</v>
      </c>
      <c r="H38" s="1">
        <v>85</v>
      </c>
      <c r="I38" s="1">
        <v>20</v>
      </c>
      <c r="J38" s="1">
        <v>0</v>
      </c>
      <c r="K38" s="5">
        <f t="shared" si="0"/>
        <v>3264</v>
      </c>
      <c r="L38" s="5">
        <f t="shared" si="1"/>
        <v>2400.4</v>
      </c>
    </row>
    <row r="39" spans="1:12" x14ac:dyDescent="0.25">
      <c r="A39" s="25"/>
      <c r="B39" s="16">
        <v>59</v>
      </c>
      <c r="C39" s="21" t="s">
        <v>50</v>
      </c>
      <c r="D39" s="9">
        <v>19</v>
      </c>
      <c r="E39" s="1">
        <v>11</v>
      </c>
      <c r="F39" s="1">
        <v>12</v>
      </c>
      <c r="G39" s="1">
        <v>0</v>
      </c>
      <c r="H39" s="1">
        <v>85</v>
      </c>
      <c r="I39" s="1">
        <v>20</v>
      </c>
      <c r="J39" s="1">
        <v>0</v>
      </c>
      <c r="K39" s="5">
        <f t="shared" si="0"/>
        <v>209</v>
      </c>
      <c r="L39" s="5">
        <f t="shared" si="1"/>
        <v>2193.6</v>
      </c>
    </row>
    <row r="40" spans="1:12" x14ac:dyDescent="0.25">
      <c r="A40" s="25"/>
      <c r="B40" s="16">
        <v>31</v>
      </c>
      <c r="C40" s="21" t="s">
        <v>57</v>
      </c>
      <c r="D40" s="1">
        <v>26</v>
      </c>
      <c r="E40" s="1">
        <v>21</v>
      </c>
      <c r="F40" s="1">
        <v>8</v>
      </c>
      <c r="G40" s="1">
        <v>0</v>
      </c>
      <c r="H40" s="1">
        <v>85</v>
      </c>
      <c r="I40" s="1">
        <v>20</v>
      </c>
      <c r="J40" s="1">
        <v>0</v>
      </c>
      <c r="K40" s="5">
        <f t="shared" si="0"/>
        <v>546</v>
      </c>
      <c r="L40" s="5">
        <f t="shared" si="1"/>
        <v>1529.6</v>
      </c>
    </row>
    <row r="41" spans="1:12" x14ac:dyDescent="0.25">
      <c r="A41" s="25"/>
      <c r="B41" s="16">
        <v>44</v>
      </c>
      <c r="C41" s="21" t="s">
        <v>57</v>
      </c>
      <c r="D41" s="9">
        <v>26</v>
      </c>
      <c r="E41" s="1">
        <v>21</v>
      </c>
      <c r="F41" s="1">
        <v>8</v>
      </c>
      <c r="G41" s="1">
        <v>0</v>
      </c>
      <c r="H41" s="1">
        <v>85</v>
      </c>
      <c r="I41" s="1">
        <v>20</v>
      </c>
      <c r="J41" s="1">
        <v>0</v>
      </c>
      <c r="K41" s="5">
        <f t="shared" si="0"/>
        <v>546</v>
      </c>
      <c r="L41" s="5">
        <f t="shared" si="1"/>
        <v>1529.6</v>
      </c>
    </row>
    <row r="42" spans="1:12" x14ac:dyDescent="0.25">
      <c r="A42" s="25"/>
      <c r="B42" s="16">
        <v>60</v>
      </c>
      <c r="C42" s="21" t="s">
        <v>54</v>
      </c>
      <c r="D42" s="1">
        <v>102</v>
      </c>
      <c r="E42" s="1">
        <v>32</v>
      </c>
      <c r="F42" s="1">
        <v>8.5</v>
      </c>
      <c r="G42" s="1">
        <v>0</v>
      </c>
      <c r="H42" s="1">
        <v>85</v>
      </c>
      <c r="I42" s="1">
        <v>20</v>
      </c>
      <c r="J42" s="1">
        <v>0</v>
      </c>
      <c r="K42" s="5">
        <f t="shared" si="0"/>
        <v>3264</v>
      </c>
      <c r="L42" s="5">
        <f t="shared" si="1"/>
        <v>2400.4</v>
      </c>
    </row>
    <row r="43" spans="1:12" x14ac:dyDescent="0.25">
      <c r="A43" s="25"/>
      <c r="B43" s="16">
        <v>83</v>
      </c>
      <c r="C43" s="21" t="s">
        <v>53</v>
      </c>
      <c r="D43" s="1">
        <v>35</v>
      </c>
      <c r="E43" s="1">
        <v>32</v>
      </c>
      <c r="F43" s="1">
        <v>9</v>
      </c>
      <c r="G43" s="1">
        <v>0</v>
      </c>
      <c r="H43" s="1">
        <v>85</v>
      </c>
      <c r="I43" s="1">
        <v>20</v>
      </c>
      <c r="J43" s="1">
        <v>0</v>
      </c>
      <c r="K43" s="5">
        <f t="shared" si="0"/>
        <v>1120</v>
      </c>
      <c r="L43" s="5">
        <f t="shared" si="1"/>
        <v>1818</v>
      </c>
    </row>
    <row r="44" spans="1:12" x14ac:dyDescent="0.25">
      <c r="A44" s="25"/>
      <c r="B44" s="16">
        <v>92</v>
      </c>
      <c r="C44" s="21" t="s">
        <v>52</v>
      </c>
      <c r="D44" s="1">
        <v>50</v>
      </c>
      <c r="E44" s="1">
        <v>32</v>
      </c>
      <c r="F44" s="1">
        <v>4.5</v>
      </c>
      <c r="G44" s="1">
        <v>0</v>
      </c>
      <c r="H44" s="1">
        <v>85</v>
      </c>
      <c r="I44" s="1">
        <v>20</v>
      </c>
      <c r="J44" s="1">
        <v>40</v>
      </c>
      <c r="K44" s="5">
        <f t="shared" si="0"/>
        <v>1600</v>
      </c>
      <c r="L44" s="5">
        <f t="shared" si="1"/>
        <v>1206</v>
      </c>
    </row>
    <row r="45" spans="1:12" x14ac:dyDescent="0.25">
      <c r="A45" s="25"/>
      <c r="B45" s="16">
        <v>6</v>
      </c>
      <c r="C45" s="21" t="s">
        <v>52</v>
      </c>
      <c r="D45" s="1">
        <v>50</v>
      </c>
      <c r="E45" s="1">
        <v>32</v>
      </c>
      <c r="F45" s="1">
        <v>4.5</v>
      </c>
      <c r="G45" s="1">
        <v>0</v>
      </c>
      <c r="H45" s="1">
        <v>85</v>
      </c>
      <c r="I45" s="1">
        <v>20</v>
      </c>
      <c r="J45" s="1">
        <v>20</v>
      </c>
      <c r="K45" s="5">
        <f t="shared" si="0"/>
        <v>1600</v>
      </c>
      <c r="L45" s="5">
        <f t="shared" si="1"/>
        <v>1098</v>
      </c>
    </row>
    <row r="46" spans="1:12" x14ac:dyDescent="0.25">
      <c r="A46" s="25"/>
      <c r="B46" s="16">
        <v>13</v>
      </c>
      <c r="C46" s="21" t="s">
        <v>53</v>
      </c>
      <c r="D46" s="1">
        <v>35</v>
      </c>
      <c r="E46" s="1">
        <v>32</v>
      </c>
      <c r="F46" s="1">
        <v>9</v>
      </c>
      <c r="G46" s="1">
        <v>0</v>
      </c>
      <c r="H46" s="1">
        <v>85</v>
      </c>
      <c r="I46" s="1">
        <v>20</v>
      </c>
      <c r="J46" s="1">
        <v>0</v>
      </c>
      <c r="K46" s="5">
        <f t="shared" si="0"/>
        <v>1120</v>
      </c>
      <c r="L46" s="5">
        <f t="shared" si="1"/>
        <v>1818</v>
      </c>
    </row>
    <row r="47" spans="1:12" x14ac:dyDescent="0.25">
      <c r="A47" s="25"/>
      <c r="B47" s="16">
        <v>22</v>
      </c>
      <c r="C47" s="21" t="s">
        <v>54</v>
      </c>
      <c r="D47" s="1">
        <v>102</v>
      </c>
      <c r="E47" s="1">
        <v>32</v>
      </c>
      <c r="F47" s="1">
        <v>8.5</v>
      </c>
      <c r="G47" s="1">
        <v>0</v>
      </c>
      <c r="H47" s="1">
        <v>85</v>
      </c>
      <c r="I47" s="1">
        <v>20</v>
      </c>
      <c r="J47" s="1">
        <v>0</v>
      </c>
      <c r="K47" s="5">
        <f t="shared" si="0"/>
        <v>3264</v>
      </c>
      <c r="L47" s="5">
        <f t="shared" si="1"/>
        <v>2400.4</v>
      </c>
    </row>
    <row r="48" spans="1:12" x14ac:dyDescent="0.25">
      <c r="A48" s="25"/>
      <c r="B48" s="16">
        <v>32</v>
      </c>
      <c r="C48" s="21" t="s">
        <v>57</v>
      </c>
      <c r="D48" s="1">
        <v>26</v>
      </c>
      <c r="E48" s="1">
        <v>21</v>
      </c>
      <c r="F48" s="1">
        <v>8</v>
      </c>
      <c r="G48" s="1">
        <v>0</v>
      </c>
      <c r="H48" s="1">
        <v>85</v>
      </c>
      <c r="I48" s="1">
        <v>20</v>
      </c>
      <c r="J48" s="1">
        <v>0</v>
      </c>
      <c r="K48" s="5">
        <f t="shared" si="0"/>
        <v>546</v>
      </c>
      <c r="L48" s="5">
        <f t="shared" si="1"/>
        <v>1529.6</v>
      </c>
    </row>
    <row r="49" spans="1:12" x14ac:dyDescent="0.25">
      <c r="A49" s="25"/>
      <c r="B49" s="16">
        <v>46</v>
      </c>
      <c r="C49" s="21" t="s">
        <v>57</v>
      </c>
      <c r="D49" s="1">
        <v>26</v>
      </c>
      <c r="E49" s="1">
        <v>21</v>
      </c>
      <c r="F49" s="1">
        <v>8</v>
      </c>
      <c r="G49" s="1">
        <v>0</v>
      </c>
      <c r="H49" s="1">
        <v>85</v>
      </c>
      <c r="I49" s="1">
        <v>20</v>
      </c>
      <c r="J49" s="1">
        <v>0</v>
      </c>
      <c r="K49" s="5">
        <f t="shared" si="0"/>
        <v>546</v>
      </c>
      <c r="L49" s="5">
        <f t="shared" si="1"/>
        <v>1529.6</v>
      </c>
    </row>
    <row r="50" spans="1:12" x14ac:dyDescent="0.25">
      <c r="A50" s="25"/>
      <c r="B50" s="16">
        <v>61</v>
      </c>
      <c r="C50" s="21" t="s">
        <v>54</v>
      </c>
      <c r="D50" s="1">
        <v>102</v>
      </c>
      <c r="E50" s="1">
        <v>32</v>
      </c>
      <c r="F50" s="1">
        <v>8.5</v>
      </c>
      <c r="G50" s="1">
        <v>0</v>
      </c>
      <c r="H50" s="1">
        <v>85</v>
      </c>
      <c r="I50" s="1">
        <v>20</v>
      </c>
      <c r="J50" s="1">
        <v>0</v>
      </c>
      <c r="K50" s="5">
        <f t="shared" si="0"/>
        <v>3264</v>
      </c>
      <c r="L50" s="5">
        <f t="shared" si="1"/>
        <v>2400.4</v>
      </c>
    </row>
    <row r="51" spans="1:12" x14ac:dyDescent="0.25">
      <c r="A51" s="25"/>
      <c r="B51" s="16">
        <v>84</v>
      </c>
      <c r="C51" s="21" t="s">
        <v>53</v>
      </c>
      <c r="D51" s="1">
        <v>35</v>
      </c>
      <c r="E51" s="1">
        <v>32</v>
      </c>
      <c r="F51" s="1">
        <v>9</v>
      </c>
      <c r="G51" s="1">
        <v>0</v>
      </c>
      <c r="H51" s="1">
        <v>85</v>
      </c>
      <c r="I51" s="1">
        <v>20</v>
      </c>
      <c r="J51" s="1">
        <v>0</v>
      </c>
      <c r="K51" s="5">
        <f t="shared" si="0"/>
        <v>1120</v>
      </c>
      <c r="L51" s="5">
        <f t="shared" si="1"/>
        <v>1818</v>
      </c>
    </row>
    <row r="52" spans="1:12" x14ac:dyDescent="0.25">
      <c r="A52" s="25"/>
      <c r="B52" s="16">
        <v>93</v>
      </c>
      <c r="C52" s="21" t="s">
        <v>52</v>
      </c>
      <c r="D52" s="1">
        <v>50</v>
      </c>
      <c r="E52" s="1">
        <v>32</v>
      </c>
      <c r="F52" s="1">
        <v>4.5</v>
      </c>
      <c r="G52" s="1">
        <v>0</v>
      </c>
      <c r="H52" s="1">
        <v>85</v>
      </c>
      <c r="I52" s="1">
        <v>20</v>
      </c>
      <c r="J52" s="1">
        <v>40</v>
      </c>
      <c r="K52" s="5">
        <f t="shared" si="0"/>
        <v>1600</v>
      </c>
      <c r="L52" s="5">
        <f t="shared" si="1"/>
        <v>1206</v>
      </c>
    </row>
    <row r="53" spans="1:12" x14ac:dyDescent="0.25">
      <c r="A53" s="25"/>
      <c r="B53" s="16">
        <v>7</v>
      </c>
      <c r="C53" s="17" t="s">
        <v>52</v>
      </c>
      <c r="D53" s="1">
        <v>50</v>
      </c>
      <c r="E53" s="1">
        <v>18</v>
      </c>
      <c r="F53" s="1">
        <v>4.5</v>
      </c>
      <c r="G53" s="1">
        <v>0</v>
      </c>
      <c r="H53" s="1">
        <v>85</v>
      </c>
      <c r="I53" s="1">
        <v>20</v>
      </c>
      <c r="J53" s="1">
        <v>20</v>
      </c>
      <c r="K53" s="5">
        <f t="shared" si="0"/>
        <v>900</v>
      </c>
      <c r="L53" s="5">
        <f t="shared" si="1"/>
        <v>1098</v>
      </c>
    </row>
    <row r="54" spans="1:12" x14ac:dyDescent="0.25">
      <c r="A54" s="25"/>
      <c r="B54" s="16">
        <v>7</v>
      </c>
      <c r="C54" s="18" t="s">
        <v>52</v>
      </c>
      <c r="D54" s="1">
        <v>50</v>
      </c>
      <c r="E54" s="1">
        <f>32-18</f>
        <v>14</v>
      </c>
      <c r="F54" s="1">
        <v>4.5</v>
      </c>
      <c r="G54" s="1">
        <v>0</v>
      </c>
      <c r="H54" s="1">
        <v>100</v>
      </c>
      <c r="I54" s="1">
        <v>20</v>
      </c>
      <c r="J54" s="1">
        <v>0</v>
      </c>
      <c r="K54" s="5">
        <f t="shared" si="0"/>
        <v>700</v>
      </c>
      <c r="L54" s="5">
        <f t="shared" si="1"/>
        <v>1098</v>
      </c>
    </row>
    <row r="55" spans="1:12" x14ac:dyDescent="0.25">
      <c r="A55" s="25"/>
      <c r="B55" s="16">
        <v>14</v>
      </c>
      <c r="C55" s="17" t="s">
        <v>53</v>
      </c>
      <c r="D55" s="1">
        <v>35</v>
      </c>
      <c r="E55" s="1">
        <v>18</v>
      </c>
      <c r="F55" s="1">
        <v>9</v>
      </c>
      <c r="G55" s="1">
        <v>0</v>
      </c>
      <c r="H55" s="1">
        <v>85</v>
      </c>
      <c r="I55" s="1">
        <v>20</v>
      </c>
      <c r="J55" s="1">
        <v>0</v>
      </c>
      <c r="K55" s="5">
        <f t="shared" si="0"/>
        <v>630</v>
      </c>
      <c r="L55" s="5">
        <f t="shared" si="1"/>
        <v>1818</v>
      </c>
    </row>
    <row r="56" spans="1:12" x14ac:dyDescent="0.25">
      <c r="A56" s="25"/>
      <c r="B56" s="16">
        <v>14</v>
      </c>
      <c r="C56" s="18" t="s">
        <v>53</v>
      </c>
      <c r="D56" s="1">
        <v>35</v>
      </c>
      <c r="E56" s="1">
        <v>14</v>
      </c>
      <c r="F56" s="1">
        <v>9</v>
      </c>
      <c r="G56" s="1">
        <v>0</v>
      </c>
      <c r="H56" s="1">
        <v>100</v>
      </c>
      <c r="I56" s="1">
        <v>20</v>
      </c>
      <c r="J56" s="1">
        <v>0</v>
      </c>
      <c r="K56" s="5">
        <f t="shared" si="0"/>
        <v>490</v>
      </c>
      <c r="L56" s="5">
        <f t="shared" si="1"/>
        <v>2034</v>
      </c>
    </row>
    <row r="57" spans="1:12" x14ac:dyDescent="0.25">
      <c r="A57" s="25"/>
      <c r="B57" s="16">
        <v>24</v>
      </c>
      <c r="C57" s="17" t="s">
        <v>53</v>
      </c>
      <c r="D57" s="1">
        <v>35</v>
      </c>
      <c r="E57" s="1">
        <v>18</v>
      </c>
      <c r="F57" s="1">
        <v>8.5</v>
      </c>
      <c r="G57" s="1">
        <v>0</v>
      </c>
      <c r="H57" s="1">
        <v>85</v>
      </c>
      <c r="I57" s="1">
        <v>20</v>
      </c>
      <c r="J57" s="1">
        <v>0</v>
      </c>
      <c r="K57" s="5">
        <f t="shared" si="0"/>
        <v>630</v>
      </c>
      <c r="L57" s="5">
        <f t="shared" si="1"/>
        <v>1717</v>
      </c>
    </row>
    <row r="58" spans="1:12" x14ac:dyDescent="0.25">
      <c r="A58" s="25"/>
      <c r="B58" s="16">
        <v>24</v>
      </c>
      <c r="C58" s="19" t="s">
        <v>53</v>
      </c>
      <c r="D58" s="1">
        <v>35</v>
      </c>
      <c r="E58" s="1">
        <v>14</v>
      </c>
      <c r="F58" s="1">
        <v>8.5</v>
      </c>
      <c r="G58" s="1">
        <v>0</v>
      </c>
      <c r="H58" s="1">
        <v>100</v>
      </c>
      <c r="I58" s="1">
        <v>20</v>
      </c>
      <c r="J58" s="1">
        <v>0</v>
      </c>
      <c r="K58" s="5">
        <f t="shared" si="0"/>
        <v>490</v>
      </c>
      <c r="L58" s="5">
        <f t="shared" si="1"/>
        <v>1921</v>
      </c>
    </row>
    <row r="59" spans="1:12" x14ac:dyDescent="0.25">
      <c r="A59" s="25"/>
      <c r="B59" s="16">
        <v>35</v>
      </c>
      <c r="C59" s="20" t="s">
        <v>57</v>
      </c>
      <c r="D59" s="1">
        <v>26</v>
      </c>
      <c r="E59" s="1">
        <v>27</v>
      </c>
      <c r="F59" s="1">
        <v>8</v>
      </c>
      <c r="G59" s="1">
        <v>0</v>
      </c>
      <c r="H59" s="1">
        <v>85</v>
      </c>
      <c r="I59" s="1">
        <v>20</v>
      </c>
      <c r="J59" s="1">
        <v>0</v>
      </c>
      <c r="K59" s="5">
        <f t="shared" si="0"/>
        <v>702</v>
      </c>
      <c r="L59" s="5">
        <f t="shared" si="1"/>
        <v>1529.6</v>
      </c>
    </row>
    <row r="60" spans="1:12" x14ac:dyDescent="0.25">
      <c r="A60" s="25"/>
      <c r="B60" s="16">
        <v>49</v>
      </c>
      <c r="C60" s="21" t="s">
        <v>50</v>
      </c>
      <c r="D60" s="1">
        <v>19</v>
      </c>
      <c r="E60" s="1">
        <f>32-E59</f>
        <v>5</v>
      </c>
      <c r="F60" s="1">
        <v>8</v>
      </c>
      <c r="G60" s="1">
        <v>0</v>
      </c>
      <c r="H60" s="1">
        <v>85</v>
      </c>
      <c r="I60" s="1">
        <v>20</v>
      </c>
      <c r="J60" s="1">
        <v>0</v>
      </c>
      <c r="K60" s="5">
        <f t="shared" si="0"/>
        <v>95</v>
      </c>
      <c r="L60" s="5">
        <f t="shared" si="1"/>
        <v>1462.4</v>
      </c>
    </row>
    <row r="61" spans="1:12" x14ac:dyDescent="0.25">
      <c r="A61" s="25"/>
      <c r="B61" s="16">
        <v>50</v>
      </c>
      <c r="C61" s="21" t="s">
        <v>53</v>
      </c>
      <c r="D61" s="1">
        <v>35</v>
      </c>
      <c r="E61" s="1">
        <v>32</v>
      </c>
      <c r="F61" s="1">
        <v>8</v>
      </c>
      <c r="G61" s="1">
        <v>0</v>
      </c>
      <c r="H61" s="1">
        <v>85</v>
      </c>
      <c r="I61" s="1">
        <v>20</v>
      </c>
      <c r="J61" s="1">
        <v>0</v>
      </c>
      <c r="K61" s="5">
        <f t="shared" si="0"/>
        <v>1120</v>
      </c>
      <c r="L61" s="5">
        <f t="shared" si="1"/>
        <v>1616</v>
      </c>
    </row>
    <row r="62" spans="1:12" x14ac:dyDescent="0.25">
      <c r="A62" s="25"/>
      <c r="B62" s="16">
        <v>62</v>
      </c>
      <c r="C62" s="21" t="s">
        <v>53</v>
      </c>
      <c r="D62" s="1">
        <v>35</v>
      </c>
      <c r="E62" s="1">
        <v>32</v>
      </c>
      <c r="F62" s="1">
        <v>8.5</v>
      </c>
      <c r="G62" s="1">
        <v>0</v>
      </c>
      <c r="H62" s="1">
        <v>85</v>
      </c>
      <c r="I62" s="1">
        <v>20</v>
      </c>
      <c r="J62" s="1">
        <v>0</v>
      </c>
      <c r="K62" s="5">
        <f t="shared" si="0"/>
        <v>1120</v>
      </c>
      <c r="L62" s="5">
        <f t="shared" si="1"/>
        <v>1717</v>
      </c>
    </row>
    <row r="63" spans="1:12" x14ac:dyDescent="0.25">
      <c r="A63" s="25"/>
      <c r="B63" s="16">
        <v>85</v>
      </c>
      <c r="C63" s="21" t="s">
        <v>53</v>
      </c>
      <c r="D63" s="1">
        <v>35</v>
      </c>
      <c r="E63" s="1">
        <v>32</v>
      </c>
      <c r="F63" s="1">
        <v>4.5</v>
      </c>
      <c r="G63" s="1">
        <v>0</v>
      </c>
      <c r="H63" s="1">
        <v>85</v>
      </c>
      <c r="I63" s="1">
        <v>20</v>
      </c>
      <c r="J63" s="1">
        <v>40</v>
      </c>
      <c r="K63" s="5">
        <f t="shared" si="0"/>
        <v>1120</v>
      </c>
      <c r="L63" s="5">
        <f t="shared" si="1"/>
        <v>1125</v>
      </c>
    </row>
    <row r="64" spans="1:12" x14ac:dyDescent="0.25">
      <c r="A64" s="25"/>
      <c r="B64" s="16">
        <v>94</v>
      </c>
      <c r="C64" s="21" t="s">
        <v>52</v>
      </c>
      <c r="D64" s="1">
        <v>50</v>
      </c>
      <c r="E64" s="1">
        <v>32</v>
      </c>
      <c r="F64" s="1">
        <v>4.5</v>
      </c>
      <c r="G64" s="1">
        <v>0</v>
      </c>
      <c r="H64" s="1">
        <v>85</v>
      </c>
      <c r="I64" s="1">
        <v>20</v>
      </c>
      <c r="J64" s="1">
        <v>40</v>
      </c>
      <c r="K64" s="5">
        <f t="shared" si="0"/>
        <v>1600</v>
      </c>
      <c r="L64" s="5">
        <f t="shared" si="1"/>
        <v>1206</v>
      </c>
    </row>
    <row r="65" spans="1:12" x14ac:dyDescent="0.25">
      <c r="A65" s="25"/>
      <c r="B65" s="16">
        <v>106</v>
      </c>
      <c r="C65" s="21" t="s">
        <v>58</v>
      </c>
      <c r="D65" s="1">
        <v>17.27</v>
      </c>
      <c r="E65" s="1">
        <v>2.75</v>
      </c>
      <c r="F65" s="1">
        <f>4.5/2</f>
        <v>2.25</v>
      </c>
      <c r="G65" s="1">
        <v>0</v>
      </c>
      <c r="H65" s="1">
        <v>100</v>
      </c>
      <c r="I65" s="1">
        <v>20</v>
      </c>
      <c r="J65" s="1">
        <v>20</v>
      </c>
      <c r="K65" s="5">
        <f t="shared" si="0"/>
        <v>47.4925</v>
      </c>
      <c r="L65" s="5">
        <f t="shared" si="1"/>
        <v>514.62899999999991</v>
      </c>
    </row>
    <row r="66" spans="1:12" x14ac:dyDescent="0.25">
      <c r="A66" s="25"/>
      <c r="B66" s="16">
        <v>107</v>
      </c>
      <c r="C66" s="21" t="s">
        <v>58</v>
      </c>
      <c r="D66" s="1">
        <v>17.27</v>
      </c>
      <c r="E66" s="1">
        <v>2.75</v>
      </c>
      <c r="F66" s="1">
        <v>4.5</v>
      </c>
      <c r="G66" s="1">
        <v>0</v>
      </c>
      <c r="H66" s="1">
        <v>100</v>
      </c>
      <c r="I66" s="1">
        <v>20</v>
      </c>
      <c r="J66" s="1">
        <v>20</v>
      </c>
      <c r="K66" s="5">
        <f t="shared" si="0"/>
        <v>47.4925</v>
      </c>
      <c r="L66" s="5">
        <f t="shared" si="1"/>
        <v>1029.2579999999998</v>
      </c>
    </row>
    <row r="67" spans="1:12" x14ac:dyDescent="0.25">
      <c r="A67" s="25"/>
      <c r="B67" s="16">
        <v>108</v>
      </c>
      <c r="C67" s="21" t="s">
        <v>58</v>
      </c>
      <c r="D67" s="1">
        <v>17.27</v>
      </c>
      <c r="E67" s="1">
        <v>2.75</v>
      </c>
      <c r="F67" s="1">
        <v>4.5</v>
      </c>
      <c r="G67" s="1">
        <v>0</v>
      </c>
      <c r="H67" s="1">
        <v>100</v>
      </c>
      <c r="I67" s="1">
        <v>20</v>
      </c>
      <c r="J67" s="1">
        <v>20</v>
      </c>
      <c r="K67" s="5">
        <f t="shared" ref="K67:K68" si="2">D67*E67</f>
        <v>47.4925</v>
      </c>
      <c r="L67" s="5">
        <f t="shared" si="1"/>
        <v>1029.2579999999998</v>
      </c>
    </row>
    <row r="68" spans="1:12" x14ac:dyDescent="0.25">
      <c r="A68" s="25"/>
      <c r="B68" s="16">
        <v>109</v>
      </c>
      <c r="C68" s="21" t="s">
        <v>58</v>
      </c>
      <c r="D68" s="1">
        <v>17.27</v>
      </c>
      <c r="E68" s="1">
        <v>2.75</v>
      </c>
      <c r="F68" s="1">
        <v>2.25</v>
      </c>
      <c r="G68" s="1">
        <v>0</v>
      </c>
      <c r="H68" s="1">
        <v>100</v>
      </c>
      <c r="I68" s="1">
        <v>20</v>
      </c>
      <c r="J68" s="1">
        <v>20</v>
      </c>
      <c r="K68" s="5">
        <f t="shared" si="2"/>
        <v>47.4925</v>
      </c>
      <c r="L68" s="5">
        <f t="shared" si="1"/>
        <v>514.62899999999991</v>
      </c>
    </row>
    <row r="69" spans="1:12" x14ac:dyDescent="0.25">
      <c r="J69" s="1"/>
    </row>
    <row r="70" spans="1:12" x14ac:dyDescent="0.25">
      <c r="A70" s="25" t="s">
        <v>10</v>
      </c>
      <c r="B70" s="15" t="s">
        <v>44</v>
      </c>
      <c r="C70" s="3" t="s">
        <v>0</v>
      </c>
      <c r="D70" s="3" t="s">
        <v>60</v>
      </c>
      <c r="E70" s="3" t="s">
        <v>1</v>
      </c>
      <c r="F70" s="3" t="s">
        <v>2</v>
      </c>
      <c r="G70" s="3" t="s">
        <v>4</v>
      </c>
      <c r="H70" s="3" t="s">
        <v>61</v>
      </c>
      <c r="I70" s="3" t="s">
        <v>45</v>
      </c>
      <c r="J70" s="3" t="s">
        <v>62</v>
      </c>
      <c r="K70" s="5" t="s">
        <v>6</v>
      </c>
      <c r="L70" s="5" t="s">
        <v>59</v>
      </c>
    </row>
    <row r="71" spans="1:12" x14ac:dyDescent="0.25">
      <c r="A71" s="25"/>
      <c r="B71" s="16">
        <v>8</v>
      </c>
      <c r="C71" s="21" t="s">
        <v>46</v>
      </c>
      <c r="D71" s="1">
        <f>D5</f>
        <v>42.79</v>
      </c>
      <c r="E71" s="1">
        <f>6+(10.5/12)</f>
        <v>6.875</v>
      </c>
      <c r="F71" s="1">
        <f>17.5/2</f>
        <v>8.75</v>
      </c>
      <c r="G71" s="1">
        <v>0</v>
      </c>
      <c r="H71" s="1">
        <v>0</v>
      </c>
      <c r="I71" s="1">
        <v>0</v>
      </c>
      <c r="J71" s="1">
        <v>20</v>
      </c>
      <c r="K71" s="5">
        <f t="shared" ref="K71:K121" si="3">D71*E71</f>
        <v>294.18124999999998</v>
      </c>
      <c r="L71" s="5">
        <f t="shared" ref="L71:L121" si="4">(1.2*(I71+D71+J71)*F71)+(1.6*H71*F71)+(0.5*G71*F71)</f>
        <v>659.29499999999996</v>
      </c>
    </row>
    <row r="72" spans="1:12" x14ac:dyDescent="0.25">
      <c r="A72" s="25"/>
      <c r="B72" s="16">
        <v>15</v>
      </c>
      <c r="C72" s="21" t="s">
        <v>46</v>
      </c>
      <c r="D72" s="1">
        <v>42.79</v>
      </c>
      <c r="E72" s="1">
        <v>8</v>
      </c>
      <c r="F72" s="1">
        <f t="shared" ref="F72:F74" si="5">17.5/2</f>
        <v>8.75</v>
      </c>
      <c r="G72" s="1">
        <v>0</v>
      </c>
      <c r="H72" s="1">
        <v>0</v>
      </c>
      <c r="I72" s="1">
        <v>0</v>
      </c>
      <c r="J72" s="1">
        <v>20</v>
      </c>
      <c r="K72" s="5">
        <f t="shared" si="3"/>
        <v>342.32</v>
      </c>
      <c r="L72" s="5">
        <f t="shared" si="4"/>
        <v>659.29499999999996</v>
      </c>
    </row>
    <row r="73" spans="1:12" x14ac:dyDescent="0.25">
      <c r="A73" s="25"/>
      <c r="B73" s="16">
        <v>26</v>
      </c>
      <c r="C73" s="21" t="s">
        <v>46</v>
      </c>
      <c r="D73" s="1">
        <v>42.79</v>
      </c>
      <c r="E73" s="1">
        <v>8</v>
      </c>
      <c r="F73" s="1">
        <f t="shared" si="5"/>
        <v>8.75</v>
      </c>
      <c r="G73" s="1">
        <v>0</v>
      </c>
      <c r="H73" s="1">
        <v>0</v>
      </c>
      <c r="I73" s="1">
        <v>0</v>
      </c>
      <c r="J73" s="1">
        <v>20</v>
      </c>
      <c r="K73" s="5">
        <f t="shared" si="3"/>
        <v>342.32</v>
      </c>
      <c r="L73" s="5">
        <f t="shared" si="4"/>
        <v>659.29499999999996</v>
      </c>
    </row>
    <row r="74" spans="1:12" x14ac:dyDescent="0.25">
      <c r="A74" s="25"/>
      <c r="B74" s="16">
        <v>37</v>
      </c>
      <c r="C74" s="21" t="s">
        <v>46</v>
      </c>
      <c r="D74" s="1">
        <v>42.79</v>
      </c>
      <c r="E74" s="1">
        <v>8</v>
      </c>
      <c r="F74" s="1">
        <f t="shared" si="5"/>
        <v>8.75</v>
      </c>
      <c r="G74" s="1">
        <v>0</v>
      </c>
      <c r="H74" s="1">
        <v>0</v>
      </c>
      <c r="I74" s="1">
        <v>0</v>
      </c>
      <c r="J74" s="1">
        <v>20</v>
      </c>
      <c r="K74" s="5">
        <f t="shared" si="3"/>
        <v>342.32</v>
      </c>
      <c r="L74" s="5">
        <f t="shared" si="4"/>
        <v>659.29499999999996</v>
      </c>
    </row>
    <row r="75" spans="1:12" x14ac:dyDescent="0.25">
      <c r="A75" s="25"/>
      <c r="B75" s="16">
        <v>51</v>
      </c>
      <c r="C75" s="21" t="s">
        <v>46</v>
      </c>
      <c r="D75" s="1">
        <v>42.79</v>
      </c>
      <c r="E75" s="1">
        <v>8</v>
      </c>
      <c r="F75" s="1">
        <f>1.5/2</f>
        <v>0.75</v>
      </c>
      <c r="G75" s="1">
        <v>0</v>
      </c>
      <c r="H75" s="1">
        <v>0</v>
      </c>
      <c r="I75" s="1">
        <v>0</v>
      </c>
      <c r="J75" s="1">
        <v>20</v>
      </c>
      <c r="K75" s="5">
        <f t="shared" si="3"/>
        <v>342.32</v>
      </c>
      <c r="L75" s="5">
        <f t="shared" si="4"/>
        <v>56.510999999999996</v>
      </c>
    </row>
    <row r="76" spans="1:12" x14ac:dyDescent="0.25">
      <c r="A76" s="25"/>
      <c r="B76" s="16">
        <v>63</v>
      </c>
      <c r="C76" s="21" t="s">
        <v>46</v>
      </c>
      <c r="D76" s="1">
        <v>42.79</v>
      </c>
      <c r="E76" s="1">
        <v>8</v>
      </c>
      <c r="F76" s="1">
        <f>1.5/2</f>
        <v>0.75</v>
      </c>
      <c r="G76" s="1">
        <v>0</v>
      </c>
      <c r="H76" s="1">
        <v>0</v>
      </c>
      <c r="I76" s="1">
        <v>0</v>
      </c>
      <c r="J76" s="1">
        <v>20</v>
      </c>
      <c r="K76" s="5">
        <f t="shared" si="3"/>
        <v>342.32</v>
      </c>
      <c r="L76" s="5">
        <f t="shared" si="4"/>
        <v>56.510999999999996</v>
      </c>
    </row>
    <row r="77" spans="1:12" x14ac:dyDescent="0.25">
      <c r="A77" s="25"/>
      <c r="B77" s="16">
        <v>79</v>
      </c>
      <c r="C77" s="21" t="s">
        <v>46</v>
      </c>
      <c r="D77" s="1">
        <v>42.79</v>
      </c>
      <c r="E77" s="1">
        <f>6+(10.25/12)</f>
        <v>6.854166666666667</v>
      </c>
      <c r="F77" s="1">
        <v>0.75</v>
      </c>
      <c r="G77" s="1">
        <v>0</v>
      </c>
      <c r="H77" s="1">
        <v>0</v>
      </c>
      <c r="I77" s="1">
        <v>0</v>
      </c>
      <c r="J77" s="1">
        <v>20</v>
      </c>
      <c r="K77" s="5">
        <f t="shared" si="3"/>
        <v>293.2897916666667</v>
      </c>
      <c r="L77" s="5">
        <f t="shared" si="4"/>
        <v>56.510999999999996</v>
      </c>
    </row>
    <row r="78" spans="1:12" x14ac:dyDescent="0.25">
      <c r="A78" s="25"/>
      <c r="B78" s="16">
        <v>53</v>
      </c>
      <c r="C78" s="21" t="s">
        <v>63</v>
      </c>
      <c r="D78" s="1">
        <v>22</v>
      </c>
      <c r="E78" s="1">
        <v>3.5</v>
      </c>
      <c r="F78" s="1">
        <v>2</v>
      </c>
      <c r="G78" s="1">
        <v>0</v>
      </c>
      <c r="H78" s="1">
        <v>100</v>
      </c>
      <c r="I78" s="1">
        <v>20</v>
      </c>
      <c r="J78" s="1">
        <v>0</v>
      </c>
      <c r="K78" s="5">
        <f t="shared" si="3"/>
        <v>77</v>
      </c>
      <c r="L78" s="5">
        <f t="shared" si="4"/>
        <v>420.8</v>
      </c>
    </row>
    <row r="79" spans="1:12" x14ac:dyDescent="0.25">
      <c r="A79" s="25"/>
      <c r="B79" s="16">
        <v>63</v>
      </c>
      <c r="C79" s="21" t="s">
        <v>63</v>
      </c>
      <c r="D79" s="1">
        <v>22</v>
      </c>
      <c r="E79" s="1">
        <v>4.75</v>
      </c>
      <c r="F79" s="1">
        <v>2</v>
      </c>
      <c r="G79" s="1">
        <v>0</v>
      </c>
      <c r="H79" s="1">
        <v>100</v>
      </c>
      <c r="I79" s="1">
        <v>20</v>
      </c>
      <c r="J79" s="1">
        <v>0</v>
      </c>
      <c r="K79" s="5">
        <f t="shared" si="3"/>
        <v>104.5</v>
      </c>
      <c r="L79" s="5">
        <f t="shared" si="4"/>
        <v>420.8</v>
      </c>
    </row>
    <row r="80" spans="1:12" x14ac:dyDescent="0.25">
      <c r="A80" s="25"/>
      <c r="B80" s="16">
        <v>54</v>
      </c>
      <c r="C80" s="21" t="s">
        <v>63</v>
      </c>
      <c r="D80" s="1">
        <v>22</v>
      </c>
      <c r="E80" s="1">
        <v>3.5</v>
      </c>
      <c r="F80" s="1">
        <v>6</v>
      </c>
      <c r="G80" s="1">
        <v>0</v>
      </c>
      <c r="H80" s="1">
        <v>100</v>
      </c>
      <c r="I80" s="1">
        <v>20</v>
      </c>
      <c r="J80" s="1">
        <v>0</v>
      </c>
      <c r="K80" s="5">
        <f t="shared" si="3"/>
        <v>77</v>
      </c>
      <c r="L80" s="5">
        <f t="shared" si="4"/>
        <v>1262.4000000000001</v>
      </c>
    </row>
    <row r="81" spans="1:12" x14ac:dyDescent="0.25">
      <c r="A81" s="25"/>
      <c r="B81" s="16">
        <v>55</v>
      </c>
      <c r="C81" s="21" t="s">
        <v>63</v>
      </c>
      <c r="D81" s="1">
        <v>22</v>
      </c>
      <c r="E81" s="1">
        <v>3.5</v>
      </c>
      <c r="F81" s="1">
        <v>6</v>
      </c>
      <c r="G81" s="1">
        <v>0</v>
      </c>
      <c r="H81" s="1">
        <v>100</v>
      </c>
      <c r="I81" s="1">
        <v>20</v>
      </c>
      <c r="J81" s="1">
        <v>0</v>
      </c>
      <c r="K81" s="5">
        <f t="shared" si="3"/>
        <v>77</v>
      </c>
      <c r="L81" s="5">
        <f t="shared" si="4"/>
        <v>1262.4000000000001</v>
      </c>
    </row>
    <row r="82" spans="1:12" x14ac:dyDescent="0.25">
      <c r="A82" s="25"/>
      <c r="B82" s="16">
        <v>65</v>
      </c>
      <c r="C82" s="21" t="s">
        <v>63</v>
      </c>
      <c r="D82" s="1">
        <v>22</v>
      </c>
      <c r="E82" s="1">
        <v>4.75</v>
      </c>
      <c r="F82" s="1">
        <v>4.75</v>
      </c>
      <c r="G82" s="1">
        <v>0</v>
      </c>
      <c r="H82" s="1">
        <v>100</v>
      </c>
      <c r="I82" s="1">
        <v>20</v>
      </c>
      <c r="J82" s="1">
        <v>0</v>
      </c>
      <c r="K82" s="5">
        <f t="shared" si="3"/>
        <v>104.5</v>
      </c>
      <c r="L82" s="5">
        <f t="shared" si="4"/>
        <v>999.4</v>
      </c>
    </row>
    <row r="83" spans="1:12" x14ac:dyDescent="0.25">
      <c r="A83" s="25"/>
      <c r="B83" s="16">
        <v>66</v>
      </c>
      <c r="C83" s="21" t="s">
        <v>50</v>
      </c>
      <c r="D83" s="1">
        <v>19</v>
      </c>
      <c r="E83" s="1">
        <v>4.75</v>
      </c>
      <c r="F83" s="1">
        <v>4</v>
      </c>
      <c r="G83" s="1">
        <v>0</v>
      </c>
      <c r="H83" s="1">
        <v>100</v>
      </c>
      <c r="I83" s="1">
        <v>20</v>
      </c>
      <c r="J83" s="1">
        <v>0</v>
      </c>
      <c r="K83" s="5">
        <f t="shared" si="3"/>
        <v>90.25</v>
      </c>
      <c r="L83" s="5">
        <f t="shared" si="4"/>
        <v>827.2</v>
      </c>
    </row>
    <row r="84" spans="1:12" x14ac:dyDescent="0.25">
      <c r="A84" s="25"/>
      <c r="B84" s="16">
        <v>68</v>
      </c>
      <c r="C84" s="21" t="s">
        <v>63</v>
      </c>
      <c r="D84" s="1">
        <v>22</v>
      </c>
      <c r="E84" s="1">
        <v>4.75</v>
      </c>
      <c r="F84" s="1">
        <f>(8+6.5)/2</f>
        <v>7.25</v>
      </c>
      <c r="G84" s="1">
        <v>0</v>
      </c>
      <c r="H84" s="1">
        <v>100</v>
      </c>
      <c r="I84" s="1">
        <v>20</v>
      </c>
      <c r="J84" s="1">
        <v>0</v>
      </c>
      <c r="K84" s="5">
        <f t="shared" si="3"/>
        <v>104.5</v>
      </c>
      <c r="L84" s="5">
        <f t="shared" si="4"/>
        <v>1525.4</v>
      </c>
    </row>
    <row r="85" spans="1:12" x14ac:dyDescent="0.25">
      <c r="A85" s="25"/>
      <c r="B85" s="16">
        <v>70</v>
      </c>
      <c r="C85" s="21" t="s">
        <v>63</v>
      </c>
      <c r="D85" s="1">
        <v>22</v>
      </c>
      <c r="E85" s="1">
        <v>4.75</v>
      </c>
      <c r="F85" s="1">
        <f>(8+5.5)/2</f>
        <v>6.75</v>
      </c>
      <c r="G85" s="1">
        <v>0</v>
      </c>
      <c r="H85" s="1">
        <v>100</v>
      </c>
      <c r="I85" s="1">
        <v>20</v>
      </c>
      <c r="J85" s="1">
        <v>0</v>
      </c>
      <c r="K85" s="5">
        <f t="shared" si="3"/>
        <v>104.5</v>
      </c>
      <c r="L85" s="5">
        <f t="shared" si="4"/>
        <v>1420.2</v>
      </c>
    </row>
    <row r="86" spans="1:12" x14ac:dyDescent="0.25">
      <c r="A86" s="25"/>
      <c r="B86" s="16">
        <v>16</v>
      </c>
      <c r="C86" s="21" t="s">
        <v>47</v>
      </c>
      <c r="D86" s="1">
        <v>55.66</v>
      </c>
      <c r="E86" s="1">
        <v>37.5</v>
      </c>
      <c r="F86" s="1">
        <f>(9+17.5)/2</f>
        <v>13.25</v>
      </c>
      <c r="G86" s="1">
        <v>0</v>
      </c>
      <c r="H86" s="1">
        <v>100</v>
      </c>
      <c r="I86" s="1">
        <v>20</v>
      </c>
      <c r="J86" s="1">
        <v>0</v>
      </c>
      <c r="K86" s="5">
        <f t="shared" si="3"/>
        <v>2087.25</v>
      </c>
      <c r="L86" s="5">
        <f t="shared" si="4"/>
        <v>3322.9939999999997</v>
      </c>
    </row>
    <row r="87" spans="1:12" x14ac:dyDescent="0.25">
      <c r="A87" s="25"/>
      <c r="B87" s="16">
        <v>38</v>
      </c>
      <c r="C87" s="21" t="s">
        <v>63</v>
      </c>
      <c r="D87" s="1">
        <v>22</v>
      </c>
      <c r="E87" s="1">
        <v>9</v>
      </c>
      <c r="F87" s="1">
        <f>9.5/2</f>
        <v>4.75</v>
      </c>
      <c r="G87" s="1">
        <v>0</v>
      </c>
      <c r="H87" s="1">
        <v>100</v>
      </c>
      <c r="I87" s="1">
        <v>20</v>
      </c>
      <c r="J87" s="1">
        <v>0</v>
      </c>
      <c r="K87" s="5">
        <f t="shared" si="3"/>
        <v>198</v>
      </c>
      <c r="L87" s="5">
        <f t="shared" si="4"/>
        <v>999.4</v>
      </c>
    </row>
    <row r="88" spans="1:12" x14ac:dyDescent="0.25">
      <c r="A88" s="25"/>
      <c r="B88" s="16">
        <v>110</v>
      </c>
      <c r="C88" s="21" t="s">
        <v>53</v>
      </c>
      <c r="D88" s="1">
        <v>35</v>
      </c>
      <c r="E88" s="1">
        <v>18</v>
      </c>
      <c r="F88" s="1">
        <f>(32+9.5)/2</f>
        <v>20.75</v>
      </c>
      <c r="G88" s="1">
        <v>0</v>
      </c>
      <c r="H88" s="1">
        <v>100</v>
      </c>
      <c r="I88" s="1">
        <v>20</v>
      </c>
      <c r="J88" s="1">
        <v>20</v>
      </c>
      <c r="K88" s="5">
        <f t="shared" si="3"/>
        <v>630</v>
      </c>
      <c r="L88" s="5">
        <f t="shared" si="4"/>
        <v>5187.5</v>
      </c>
    </row>
    <row r="89" spans="1:12" x14ac:dyDescent="0.25">
      <c r="A89" s="25"/>
      <c r="B89" s="16">
        <v>111</v>
      </c>
      <c r="C89" s="21" t="s">
        <v>64</v>
      </c>
      <c r="D89" s="1">
        <v>40</v>
      </c>
      <c r="E89" s="1">
        <v>24</v>
      </c>
      <c r="F89" s="1">
        <f>36/2</f>
        <v>18</v>
      </c>
      <c r="G89" s="1">
        <v>0</v>
      </c>
      <c r="H89" s="1">
        <v>100</v>
      </c>
      <c r="I89" s="1">
        <v>20</v>
      </c>
      <c r="J89" s="1">
        <v>0</v>
      </c>
      <c r="K89" s="5">
        <f t="shared" si="3"/>
        <v>960</v>
      </c>
      <c r="L89" s="5">
        <f t="shared" si="4"/>
        <v>4176</v>
      </c>
    </row>
    <row r="90" spans="1:12" x14ac:dyDescent="0.25">
      <c r="A90" s="25"/>
      <c r="B90" s="16">
        <v>71</v>
      </c>
      <c r="C90" s="17" t="s">
        <v>53</v>
      </c>
      <c r="D90" s="1">
        <v>35</v>
      </c>
      <c r="E90" s="1">
        <v>4.75</v>
      </c>
      <c r="F90" s="1">
        <f>(16.5+3.5)/2</f>
        <v>10</v>
      </c>
      <c r="G90" s="1">
        <v>0</v>
      </c>
      <c r="H90" s="1">
        <v>100</v>
      </c>
      <c r="I90" s="1">
        <v>20</v>
      </c>
      <c r="J90" s="1">
        <v>0</v>
      </c>
      <c r="K90" s="5">
        <f t="shared" si="3"/>
        <v>166.25</v>
      </c>
      <c r="L90" s="5">
        <f t="shared" si="4"/>
        <v>2260</v>
      </c>
    </row>
    <row r="91" spans="1:12" x14ac:dyDescent="0.25">
      <c r="A91" s="25"/>
      <c r="B91" s="16">
        <v>71</v>
      </c>
      <c r="C91" s="18" t="s">
        <v>53</v>
      </c>
      <c r="D91" s="1">
        <v>35</v>
      </c>
      <c r="E91" s="1">
        <f>18-E90</f>
        <v>13.25</v>
      </c>
      <c r="F91" s="1">
        <v>10</v>
      </c>
      <c r="G91" s="1">
        <v>0</v>
      </c>
      <c r="H91" s="1">
        <v>85</v>
      </c>
      <c r="I91" s="1">
        <v>20</v>
      </c>
      <c r="J91" s="1">
        <v>40</v>
      </c>
      <c r="K91" s="5">
        <f t="shared" si="3"/>
        <v>463.75</v>
      </c>
      <c r="L91" s="5">
        <f t="shared" si="4"/>
        <v>2500</v>
      </c>
    </row>
    <row r="92" spans="1:12" x14ac:dyDescent="0.25">
      <c r="A92" s="25"/>
      <c r="B92" s="16">
        <v>30</v>
      </c>
      <c r="C92" s="21" t="s">
        <v>57</v>
      </c>
      <c r="D92" s="1">
        <v>26</v>
      </c>
      <c r="E92" s="1">
        <v>16</v>
      </c>
      <c r="F92" s="1">
        <f>32/2</f>
        <v>16</v>
      </c>
      <c r="G92" s="1">
        <v>0</v>
      </c>
      <c r="H92" s="1">
        <v>100</v>
      </c>
      <c r="I92" s="1">
        <v>20</v>
      </c>
      <c r="J92" s="1">
        <v>0</v>
      </c>
      <c r="K92" s="5">
        <f t="shared" si="3"/>
        <v>416</v>
      </c>
      <c r="L92" s="5">
        <f t="shared" si="4"/>
        <v>3443.2</v>
      </c>
    </row>
    <row r="93" spans="1:12" x14ac:dyDescent="0.25">
      <c r="A93" s="25"/>
      <c r="B93" s="16">
        <v>72</v>
      </c>
      <c r="C93" s="21" t="s">
        <v>57</v>
      </c>
      <c r="D93" s="1">
        <v>26</v>
      </c>
      <c r="E93" s="1">
        <v>18</v>
      </c>
      <c r="F93" s="1">
        <f>26.25/2</f>
        <v>13.125</v>
      </c>
      <c r="G93" s="1">
        <v>0</v>
      </c>
      <c r="H93" s="1">
        <v>85</v>
      </c>
      <c r="I93" s="1">
        <v>20</v>
      </c>
      <c r="J93" s="1">
        <v>0</v>
      </c>
      <c r="K93" s="5">
        <f t="shared" si="3"/>
        <v>468</v>
      </c>
      <c r="L93" s="5">
        <f t="shared" si="4"/>
        <v>2509.5</v>
      </c>
    </row>
    <row r="94" spans="1:12" x14ac:dyDescent="0.25">
      <c r="A94" s="25"/>
      <c r="B94" s="16">
        <v>74</v>
      </c>
      <c r="C94" s="21" t="s">
        <v>57</v>
      </c>
      <c r="D94" s="1">
        <v>26</v>
      </c>
      <c r="E94" s="1">
        <v>18</v>
      </c>
      <c r="F94" s="1">
        <v>8</v>
      </c>
      <c r="G94" s="1">
        <v>0</v>
      </c>
      <c r="H94" s="1">
        <v>85</v>
      </c>
      <c r="I94" s="1">
        <v>20</v>
      </c>
      <c r="J94" s="1">
        <v>0</v>
      </c>
      <c r="K94" s="5">
        <f t="shared" si="3"/>
        <v>468</v>
      </c>
      <c r="L94" s="5">
        <f t="shared" si="4"/>
        <v>1529.6</v>
      </c>
    </row>
    <row r="95" spans="1:12" x14ac:dyDescent="0.25">
      <c r="A95" s="25"/>
      <c r="B95" s="16">
        <v>19</v>
      </c>
      <c r="C95" s="21" t="s">
        <v>53</v>
      </c>
      <c r="D95" s="1">
        <v>35</v>
      </c>
      <c r="E95" s="1">
        <v>18</v>
      </c>
      <c r="F95" s="1">
        <v>32</v>
      </c>
      <c r="G95" s="1">
        <v>0</v>
      </c>
      <c r="H95" s="1">
        <v>85</v>
      </c>
      <c r="I95" s="1">
        <v>20</v>
      </c>
      <c r="J95" s="1">
        <v>0</v>
      </c>
      <c r="K95" s="5">
        <f t="shared" si="3"/>
        <v>630</v>
      </c>
      <c r="L95" s="5">
        <f t="shared" si="4"/>
        <v>6464</v>
      </c>
    </row>
    <row r="96" spans="1:12" x14ac:dyDescent="0.25">
      <c r="A96" s="25"/>
      <c r="B96" s="16">
        <v>41</v>
      </c>
      <c r="C96" s="17" t="s">
        <v>64</v>
      </c>
      <c r="D96" s="1">
        <v>40</v>
      </c>
      <c r="E96" s="1">
        <v>10.5</v>
      </c>
      <c r="F96" s="1">
        <f>(11+5.5)/2</f>
        <v>8.25</v>
      </c>
      <c r="G96" s="1">
        <v>0</v>
      </c>
      <c r="H96" s="1">
        <v>85</v>
      </c>
      <c r="I96" s="1">
        <v>20</v>
      </c>
      <c r="J96" s="1">
        <v>0</v>
      </c>
      <c r="K96" s="5">
        <f t="shared" si="3"/>
        <v>420</v>
      </c>
      <c r="L96" s="5">
        <f t="shared" si="4"/>
        <v>1716</v>
      </c>
    </row>
    <row r="97" spans="1:12" x14ac:dyDescent="0.25">
      <c r="A97" s="25"/>
      <c r="B97" s="16">
        <v>41</v>
      </c>
      <c r="C97" s="18" t="s">
        <v>64</v>
      </c>
      <c r="D97" s="1">
        <v>40</v>
      </c>
      <c r="E97" s="1">
        <v>13.5</v>
      </c>
      <c r="F97" s="1">
        <f>(11+32)/2</f>
        <v>21.5</v>
      </c>
      <c r="G97" s="1">
        <v>0</v>
      </c>
      <c r="H97" s="1">
        <v>100</v>
      </c>
      <c r="I97" s="1">
        <v>20</v>
      </c>
      <c r="J97" s="1">
        <v>0</v>
      </c>
      <c r="K97" s="5">
        <f t="shared" si="3"/>
        <v>540</v>
      </c>
      <c r="L97" s="5">
        <f t="shared" si="4"/>
        <v>4988</v>
      </c>
    </row>
    <row r="98" spans="1:12" x14ac:dyDescent="0.25">
      <c r="A98" s="25"/>
      <c r="B98" s="16">
        <v>75</v>
      </c>
      <c r="C98" s="21" t="s">
        <v>53</v>
      </c>
      <c r="D98" s="1">
        <v>35</v>
      </c>
      <c r="E98" s="1">
        <v>18</v>
      </c>
      <c r="F98" s="1">
        <f>(5+32)/2</f>
        <v>18.5</v>
      </c>
      <c r="G98" s="1">
        <v>0</v>
      </c>
      <c r="H98" s="1">
        <v>85</v>
      </c>
      <c r="I98" s="1">
        <v>20</v>
      </c>
      <c r="J98" s="1">
        <v>0</v>
      </c>
      <c r="K98" s="5">
        <f t="shared" si="3"/>
        <v>630</v>
      </c>
      <c r="L98" s="5">
        <f t="shared" si="4"/>
        <v>3737</v>
      </c>
    </row>
    <row r="99" spans="1:12" x14ac:dyDescent="0.25">
      <c r="A99" s="25"/>
      <c r="B99" s="16">
        <v>43</v>
      </c>
      <c r="C99" s="21" t="s">
        <v>53</v>
      </c>
      <c r="D99" s="1">
        <v>35</v>
      </c>
      <c r="E99" s="1">
        <v>24</v>
      </c>
      <c r="F99" s="1">
        <f>32/2</f>
        <v>16</v>
      </c>
      <c r="G99" s="1">
        <v>0</v>
      </c>
      <c r="H99" s="1">
        <v>85</v>
      </c>
      <c r="I99" s="1">
        <v>20</v>
      </c>
      <c r="J99" s="1">
        <v>0</v>
      </c>
      <c r="K99" s="5">
        <f t="shared" si="3"/>
        <v>840</v>
      </c>
      <c r="L99" s="5">
        <f t="shared" si="4"/>
        <v>3232</v>
      </c>
    </row>
    <row r="100" spans="1:12" x14ac:dyDescent="0.25">
      <c r="A100" s="25"/>
      <c r="B100" s="16">
        <v>21</v>
      </c>
      <c r="C100" s="21" t="s">
        <v>53</v>
      </c>
      <c r="D100" s="1">
        <v>35</v>
      </c>
      <c r="E100" s="1">
        <v>18</v>
      </c>
      <c r="F100" s="1">
        <v>32</v>
      </c>
      <c r="G100" s="1">
        <v>0</v>
      </c>
      <c r="H100" s="1">
        <v>85</v>
      </c>
      <c r="I100" s="1">
        <v>20</v>
      </c>
      <c r="J100" s="1">
        <v>0</v>
      </c>
      <c r="K100" s="5">
        <f t="shared" si="3"/>
        <v>630</v>
      </c>
      <c r="L100" s="5">
        <f t="shared" si="4"/>
        <v>6464</v>
      </c>
    </row>
    <row r="101" spans="1:12" x14ac:dyDescent="0.25">
      <c r="A101" s="25"/>
      <c r="B101" s="16">
        <v>45</v>
      </c>
      <c r="C101" s="21" t="s">
        <v>53</v>
      </c>
      <c r="D101" s="1">
        <v>35</v>
      </c>
      <c r="E101" s="1">
        <v>24</v>
      </c>
      <c r="F101" s="1">
        <f>42/2</f>
        <v>21</v>
      </c>
      <c r="G101" s="1">
        <v>0</v>
      </c>
      <c r="H101" s="1">
        <v>85</v>
      </c>
      <c r="I101" s="1">
        <v>20</v>
      </c>
      <c r="J101" s="1">
        <v>0</v>
      </c>
      <c r="K101" s="5">
        <f t="shared" si="3"/>
        <v>840</v>
      </c>
      <c r="L101" s="5">
        <f t="shared" si="4"/>
        <v>4242</v>
      </c>
    </row>
    <row r="102" spans="1:12" x14ac:dyDescent="0.25">
      <c r="A102" s="25"/>
      <c r="B102" s="16">
        <v>76</v>
      </c>
      <c r="C102" s="21" t="s">
        <v>53</v>
      </c>
      <c r="D102" s="1">
        <v>35</v>
      </c>
      <c r="E102" s="1">
        <v>18</v>
      </c>
      <c r="F102" s="1">
        <v>32</v>
      </c>
      <c r="G102" s="1">
        <v>0</v>
      </c>
      <c r="H102" s="1">
        <v>85</v>
      </c>
      <c r="I102" s="1">
        <v>20</v>
      </c>
      <c r="J102" s="1">
        <v>0</v>
      </c>
      <c r="K102" s="5">
        <f t="shared" si="3"/>
        <v>630</v>
      </c>
      <c r="L102" s="5">
        <f t="shared" si="4"/>
        <v>6464</v>
      </c>
    </row>
    <row r="103" spans="1:12" x14ac:dyDescent="0.25">
      <c r="A103" s="25"/>
      <c r="B103" s="16">
        <v>33</v>
      </c>
      <c r="C103" s="21" t="s">
        <v>53</v>
      </c>
      <c r="D103" s="1">
        <v>35</v>
      </c>
      <c r="E103" s="1">
        <v>24</v>
      </c>
      <c r="F103" s="1">
        <v>16</v>
      </c>
      <c r="G103" s="1">
        <v>0</v>
      </c>
      <c r="H103" s="1">
        <v>85</v>
      </c>
      <c r="I103" s="1">
        <v>20</v>
      </c>
      <c r="J103" s="1">
        <v>0</v>
      </c>
      <c r="K103" s="5">
        <f t="shared" si="3"/>
        <v>840</v>
      </c>
      <c r="L103" s="5">
        <f t="shared" si="4"/>
        <v>3232</v>
      </c>
    </row>
    <row r="104" spans="1:12" x14ac:dyDescent="0.25">
      <c r="A104" s="25"/>
      <c r="B104" s="16">
        <v>23</v>
      </c>
      <c r="C104" s="21" t="s">
        <v>53</v>
      </c>
      <c r="D104" s="1">
        <v>35</v>
      </c>
      <c r="E104" s="1">
        <v>18</v>
      </c>
      <c r="F104" s="1">
        <v>32</v>
      </c>
      <c r="G104" s="1">
        <v>0</v>
      </c>
      <c r="H104" s="1">
        <v>85</v>
      </c>
      <c r="I104" s="1">
        <v>20</v>
      </c>
      <c r="J104" s="1">
        <v>0</v>
      </c>
      <c r="K104" s="5">
        <f t="shared" si="3"/>
        <v>630</v>
      </c>
      <c r="L104" s="5">
        <f t="shared" si="4"/>
        <v>6464</v>
      </c>
    </row>
    <row r="105" spans="1:12" x14ac:dyDescent="0.25">
      <c r="A105" s="25"/>
      <c r="B105" s="16">
        <v>48</v>
      </c>
      <c r="C105" s="21" t="s">
        <v>64</v>
      </c>
      <c r="D105" s="1">
        <v>40</v>
      </c>
      <c r="E105" s="1">
        <v>24</v>
      </c>
      <c r="F105" s="1">
        <f>(32+11)/2</f>
        <v>21.5</v>
      </c>
      <c r="G105" s="1">
        <v>0</v>
      </c>
      <c r="H105" s="1">
        <v>85</v>
      </c>
      <c r="I105" s="1">
        <v>20</v>
      </c>
      <c r="J105" s="1">
        <v>0</v>
      </c>
      <c r="K105" s="5">
        <f t="shared" si="3"/>
        <v>960</v>
      </c>
      <c r="L105" s="5">
        <f t="shared" si="4"/>
        <v>4472</v>
      </c>
    </row>
    <row r="106" spans="1:12" x14ac:dyDescent="0.25">
      <c r="A106" s="25"/>
      <c r="B106" s="16">
        <v>77</v>
      </c>
      <c r="C106" s="21" t="s">
        <v>53</v>
      </c>
      <c r="D106" s="1">
        <v>35</v>
      </c>
      <c r="E106" s="1">
        <v>18</v>
      </c>
      <c r="F106" s="1">
        <v>32</v>
      </c>
      <c r="G106" s="1">
        <v>0</v>
      </c>
      <c r="H106" s="1">
        <v>85</v>
      </c>
      <c r="I106" s="1">
        <v>20</v>
      </c>
      <c r="J106" s="1">
        <v>0</v>
      </c>
      <c r="K106" s="5">
        <f t="shared" si="3"/>
        <v>630</v>
      </c>
      <c r="L106" s="5">
        <f t="shared" si="4"/>
        <v>6464</v>
      </c>
    </row>
    <row r="107" spans="1:12" x14ac:dyDescent="0.25">
      <c r="A107" s="25"/>
      <c r="B107" s="16">
        <v>34</v>
      </c>
      <c r="C107" s="21" t="s">
        <v>57</v>
      </c>
      <c r="D107" s="1">
        <v>26</v>
      </c>
      <c r="E107" s="1">
        <v>16</v>
      </c>
      <c r="F107" s="1">
        <f>32/2</f>
        <v>16</v>
      </c>
      <c r="G107" s="1">
        <v>0</v>
      </c>
      <c r="H107" s="1">
        <v>85</v>
      </c>
      <c r="I107" s="1">
        <v>20</v>
      </c>
      <c r="J107" s="1">
        <v>0</v>
      </c>
      <c r="K107" s="5">
        <f t="shared" si="3"/>
        <v>416</v>
      </c>
      <c r="L107" s="5">
        <f t="shared" si="4"/>
        <v>3059.2</v>
      </c>
    </row>
    <row r="108" spans="1:12" x14ac:dyDescent="0.25">
      <c r="A108" s="25"/>
      <c r="B108" s="16">
        <v>25</v>
      </c>
      <c r="C108" s="21" t="s">
        <v>52</v>
      </c>
      <c r="D108" s="1">
        <v>50</v>
      </c>
      <c r="E108" s="1">
        <v>18</v>
      </c>
      <c r="F108" s="1">
        <v>16</v>
      </c>
      <c r="G108" s="1">
        <v>0</v>
      </c>
      <c r="H108" s="1">
        <v>100</v>
      </c>
      <c r="I108" s="1">
        <v>20</v>
      </c>
      <c r="J108" s="1">
        <v>20</v>
      </c>
      <c r="K108" s="5">
        <f t="shared" si="3"/>
        <v>900</v>
      </c>
      <c r="L108" s="5">
        <f t="shared" si="4"/>
        <v>4288</v>
      </c>
    </row>
    <row r="109" spans="1:12" x14ac:dyDescent="0.25">
      <c r="A109" s="25"/>
      <c r="B109" s="16">
        <v>36</v>
      </c>
      <c r="C109" s="21" t="s">
        <v>52</v>
      </c>
      <c r="D109" s="1">
        <v>50</v>
      </c>
      <c r="E109" s="1">
        <v>24</v>
      </c>
      <c r="F109" s="1">
        <f>27/2</f>
        <v>13.5</v>
      </c>
      <c r="G109" s="1">
        <v>0</v>
      </c>
      <c r="H109" s="1">
        <v>85</v>
      </c>
      <c r="I109" s="1">
        <v>20</v>
      </c>
      <c r="J109" s="1">
        <v>40</v>
      </c>
      <c r="K109" s="5">
        <f t="shared" si="3"/>
        <v>1200</v>
      </c>
      <c r="L109" s="5">
        <f t="shared" si="4"/>
        <v>3618</v>
      </c>
    </row>
    <row r="110" spans="1:12" x14ac:dyDescent="0.25">
      <c r="A110" s="25"/>
      <c r="B110" s="16">
        <v>78</v>
      </c>
      <c r="C110" s="21" t="s">
        <v>52</v>
      </c>
      <c r="D110" s="1">
        <v>50</v>
      </c>
      <c r="E110" s="1">
        <v>18</v>
      </c>
      <c r="F110" s="1">
        <v>16</v>
      </c>
      <c r="G110" s="1">
        <v>0</v>
      </c>
      <c r="H110" s="1">
        <v>85</v>
      </c>
      <c r="I110" s="1">
        <v>20</v>
      </c>
      <c r="J110" s="1">
        <v>40</v>
      </c>
      <c r="K110" s="5">
        <f t="shared" si="3"/>
        <v>900</v>
      </c>
      <c r="L110" s="5">
        <f t="shared" si="4"/>
        <v>4288</v>
      </c>
    </row>
    <row r="111" spans="1:12" x14ac:dyDescent="0.25">
      <c r="A111" s="25"/>
      <c r="B111" s="16">
        <v>102</v>
      </c>
      <c r="C111" s="21" t="s">
        <v>58</v>
      </c>
      <c r="D111" s="1">
        <v>17.27</v>
      </c>
      <c r="E111" s="1">
        <v>2</v>
      </c>
      <c r="F111" s="1">
        <f>3.3/2</f>
        <v>1.65</v>
      </c>
      <c r="G111" s="1">
        <v>0</v>
      </c>
      <c r="H111" s="1">
        <v>100</v>
      </c>
      <c r="I111" s="1">
        <v>20</v>
      </c>
      <c r="J111" s="1">
        <v>20</v>
      </c>
      <c r="K111" s="5">
        <f t="shared" si="3"/>
        <v>34.54</v>
      </c>
      <c r="L111" s="5">
        <f t="shared" si="4"/>
        <v>377.39459999999997</v>
      </c>
    </row>
    <row r="112" spans="1:12" x14ac:dyDescent="0.25">
      <c r="A112" s="25"/>
      <c r="B112" s="16">
        <v>103</v>
      </c>
      <c r="C112" s="21" t="s">
        <v>58</v>
      </c>
      <c r="D112" s="1">
        <v>17.27</v>
      </c>
      <c r="E112" s="1">
        <v>2</v>
      </c>
      <c r="F112" s="1">
        <f>(3.3+3.5)/2</f>
        <v>3.4</v>
      </c>
      <c r="G112" s="1">
        <v>0</v>
      </c>
      <c r="H112" s="1">
        <v>100</v>
      </c>
      <c r="I112" s="1">
        <v>20</v>
      </c>
      <c r="J112" s="1">
        <v>20</v>
      </c>
      <c r="K112" s="5">
        <f t="shared" si="3"/>
        <v>34.54</v>
      </c>
      <c r="L112" s="5">
        <f t="shared" si="4"/>
        <v>777.66159999999991</v>
      </c>
    </row>
    <row r="113" spans="1:12" x14ac:dyDescent="0.25">
      <c r="A113" s="25"/>
      <c r="B113" s="16">
        <v>104</v>
      </c>
      <c r="C113" s="21" t="s">
        <v>58</v>
      </c>
      <c r="D113" s="1">
        <v>17.27</v>
      </c>
      <c r="E113" s="1">
        <v>2</v>
      </c>
      <c r="F113" s="1">
        <v>3.5</v>
      </c>
      <c r="G113" s="1">
        <v>0</v>
      </c>
      <c r="H113" s="1">
        <v>100</v>
      </c>
      <c r="I113" s="1">
        <v>20</v>
      </c>
      <c r="J113" s="1">
        <v>20</v>
      </c>
      <c r="K113" s="5">
        <f t="shared" si="3"/>
        <v>34.54</v>
      </c>
      <c r="L113" s="5">
        <f t="shared" si="4"/>
        <v>800.53399999999999</v>
      </c>
    </row>
    <row r="114" spans="1:12" x14ac:dyDescent="0.25">
      <c r="A114" s="25"/>
      <c r="B114" s="16">
        <v>105</v>
      </c>
      <c r="C114" s="21" t="s">
        <v>58</v>
      </c>
      <c r="D114" s="1">
        <v>17.27</v>
      </c>
      <c r="E114" s="1">
        <v>2</v>
      </c>
      <c r="F114" s="1">
        <v>3.5</v>
      </c>
      <c r="G114" s="1">
        <v>0</v>
      </c>
      <c r="H114" s="1">
        <v>100</v>
      </c>
      <c r="I114" s="1">
        <v>20</v>
      </c>
      <c r="J114" s="1">
        <v>20</v>
      </c>
      <c r="K114" s="5">
        <f t="shared" si="3"/>
        <v>34.54</v>
      </c>
      <c r="L114" s="5">
        <f t="shared" si="4"/>
        <v>800.53399999999999</v>
      </c>
    </row>
    <row r="115" spans="1:12" x14ac:dyDescent="0.25">
      <c r="A115" s="25"/>
      <c r="B115" s="16">
        <v>112</v>
      </c>
      <c r="C115" s="21" t="s">
        <v>58</v>
      </c>
      <c r="D115" s="1">
        <v>17.27</v>
      </c>
      <c r="E115" s="1">
        <v>2</v>
      </c>
      <c r="F115" s="1">
        <f>3.5/2</f>
        <v>1.75</v>
      </c>
      <c r="G115" s="1">
        <v>0</v>
      </c>
      <c r="H115" s="1">
        <v>100</v>
      </c>
      <c r="I115" s="1">
        <v>20</v>
      </c>
      <c r="J115" s="1">
        <v>20</v>
      </c>
      <c r="K115" s="5">
        <f t="shared" si="3"/>
        <v>34.54</v>
      </c>
      <c r="L115" s="5">
        <f t="shared" si="4"/>
        <v>400.267</v>
      </c>
    </row>
    <row r="116" spans="1:12" x14ac:dyDescent="0.25">
      <c r="A116" s="25"/>
      <c r="B116" s="16">
        <v>96</v>
      </c>
      <c r="C116" s="21" t="s">
        <v>58</v>
      </c>
      <c r="D116" s="1">
        <v>17.27</v>
      </c>
      <c r="E116" s="1">
        <v>2</v>
      </c>
      <c r="F116" s="1">
        <v>2</v>
      </c>
      <c r="G116" s="1">
        <v>0</v>
      </c>
      <c r="H116" s="1">
        <v>100</v>
      </c>
      <c r="I116" s="1">
        <v>20</v>
      </c>
      <c r="J116" s="1">
        <v>20</v>
      </c>
      <c r="K116" s="5">
        <f t="shared" si="3"/>
        <v>34.54</v>
      </c>
      <c r="L116" s="5">
        <f t="shared" si="4"/>
        <v>457.44799999999998</v>
      </c>
    </row>
    <row r="117" spans="1:12" x14ac:dyDescent="0.25">
      <c r="A117" s="25"/>
      <c r="B117" s="16">
        <v>97</v>
      </c>
      <c r="C117" s="21" t="s">
        <v>58</v>
      </c>
      <c r="D117" s="1">
        <v>17.27</v>
      </c>
      <c r="E117" s="1">
        <v>2</v>
      </c>
      <c r="F117" s="1">
        <v>4</v>
      </c>
      <c r="G117" s="1">
        <v>0</v>
      </c>
      <c r="H117" s="1">
        <v>100</v>
      </c>
      <c r="I117" s="1">
        <v>20</v>
      </c>
      <c r="J117" s="1">
        <v>20</v>
      </c>
      <c r="K117" s="5">
        <f t="shared" si="3"/>
        <v>34.54</v>
      </c>
      <c r="L117" s="5">
        <f t="shared" si="4"/>
        <v>914.89599999999996</v>
      </c>
    </row>
    <row r="118" spans="1:12" x14ac:dyDescent="0.25">
      <c r="A118" s="25"/>
      <c r="B118" s="16">
        <v>98</v>
      </c>
      <c r="C118" s="21" t="s">
        <v>58</v>
      </c>
      <c r="D118" s="1">
        <v>17.27</v>
      </c>
      <c r="E118" s="1">
        <v>2</v>
      </c>
      <c r="F118" s="1">
        <v>4</v>
      </c>
      <c r="G118" s="1">
        <v>0</v>
      </c>
      <c r="H118" s="1">
        <v>100</v>
      </c>
      <c r="I118" s="1">
        <v>20</v>
      </c>
      <c r="J118" s="1">
        <v>20</v>
      </c>
      <c r="K118" s="5">
        <f t="shared" si="3"/>
        <v>34.54</v>
      </c>
      <c r="L118" s="5">
        <f t="shared" si="4"/>
        <v>914.89599999999996</v>
      </c>
    </row>
    <row r="119" spans="1:12" x14ac:dyDescent="0.25">
      <c r="A119" s="25"/>
      <c r="B119" s="16">
        <v>99</v>
      </c>
      <c r="C119" s="21" t="s">
        <v>58</v>
      </c>
      <c r="D119" s="1">
        <v>17.27</v>
      </c>
      <c r="E119" s="1">
        <v>2</v>
      </c>
      <c r="F119" s="1">
        <v>4</v>
      </c>
      <c r="G119" s="1">
        <v>0</v>
      </c>
      <c r="H119" s="1">
        <v>100</v>
      </c>
      <c r="I119" s="1">
        <v>20</v>
      </c>
      <c r="J119" s="1">
        <v>20</v>
      </c>
      <c r="K119" s="5">
        <f t="shared" si="3"/>
        <v>34.54</v>
      </c>
      <c r="L119" s="5">
        <f t="shared" si="4"/>
        <v>914.89599999999996</v>
      </c>
    </row>
    <row r="120" spans="1:12" x14ac:dyDescent="0.25">
      <c r="A120" s="25"/>
      <c r="B120" s="16">
        <v>100</v>
      </c>
      <c r="C120" s="21" t="s">
        <v>58</v>
      </c>
      <c r="D120" s="1">
        <v>17.27</v>
      </c>
      <c r="E120" s="1">
        <v>2</v>
      </c>
      <c r="F120" s="1">
        <v>4</v>
      </c>
      <c r="G120" s="1">
        <v>0</v>
      </c>
      <c r="H120" s="1">
        <v>100</v>
      </c>
      <c r="I120" s="1">
        <v>20</v>
      </c>
      <c r="J120" s="1">
        <v>20</v>
      </c>
      <c r="K120" s="5">
        <f t="shared" si="3"/>
        <v>34.54</v>
      </c>
      <c r="L120" s="5">
        <f t="shared" si="4"/>
        <v>914.89599999999996</v>
      </c>
    </row>
    <row r="121" spans="1:12" x14ac:dyDescent="0.25">
      <c r="A121" s="25"/>
      <c r="B121" s="16">
        <v>101</v>
      </c>
      <c r="C121" s="21" t="s">
        <v>58</v>
      </c>
      <c r="D121" s="1">
        <v>17.27</v>
      </c>
      <c r="E121" s="1">
        <v>2</v>
      </c>
      <c r="F121" s="1">
        <v>2</v>
      </c>
      <c r="G121" s="1">
        <v>0</v>
      </c>
      <c r="H121" s="1">
        <v>100</v>
      </c>
      <c r="I121" s="1">
        <v>20</v>
      </c>
      <c r="J121" s="1">
        <v>20</v>
      </c>
      <c r="K121" s="5">
        <f t="shared" si="3"/>
        <v>34.54</v>
      </c>
      <c r="L121" s="5">
        <f t="shared" si="4"/>
        <v>457.44799999999998</v>
      </c>
    </row>
  </sheetData>
  <mergeCells count="2">
    <mergeCell ref="A2:A68"/>
    <mergeCell ref="A70:A12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16"/>
  <sheetViews>
    <sheetView tabSelected="1" zoomScale="80" zoomScaleNormal="80" workbookViewId="0">
      <selection activeCell="L8" sqref="L8"/>
    </sheetView>
  </sheetViews>
  <sheetFormatPr defaultRowHeight="15" x14ac:dyDescent="0.25"/>
  <cols>
    <col min="1" max="1" width="4" customWidth="1"/>
    <col min="2" max="2" width="11.7109375" style="1" customWidth="1"/>
    <col min="3" max="3" width="12" style="1" bestFit="1" customWidth="1"/>
    <col min="4" max="4" width="10.28515625" style="1" bestFit="1" customWidth="1"/>
    <col min="5" max="5" width="18.5703125" style="1" bestFit="1" customWidth="1"/>
    <col min="6" max="6" width="10.42578125" style="1" bestFit="1" customWidth="1"/>
    <col min="7" max="7" width="13.85546875" style="1" bestFit="1" customWidth="1"/>
    <col min="8" max="8" width="8.7109375" style="1" bestFit="1" customWidth="1"/>
    <col min="9" max="9" width="8.5703125" style="1" customWidth="1"/>
    <col min="10" max="10" width="17.7109375" bestFit="1" customWidth="1"/>
    <col min="11" max="11" width="24.28515625" bestFit="1" customWidth="1"/>
    <col min="12" max="12" width="17.140625" customWidth="1"/>
    <col min="13" max="13" width="32.28515625" style="1" bestFit="1" customWidth="1"/>
    <col min="14" max="14" width="34.42578125" style="1" bestFit="1" customWidth="1"/>
    <col min="15" max="15" width="24.28515625" style="1" bestFit="1" customWidth="1"/>
    <col min="16" max="17" width="9.28515625" style="1" bestFit="1" customWidth="1"/>
    <col min="18" max="18" width="24.28515625" style="5" bestFit="1" customWidth="1"/>
    <col min="19" max="19" width="17" customWidth="1"/>
    <col min="20" max="20" width="32.28515625" style="1" bestFit="1" customWidth="1"/>
    <col min="21" max="21" width="34.42578125" style="1" bestFit="1" customWidth="1"/>
    <col min="22" max="22" width="24.28515625" style="1" bestFit="1" customWidth="1"/>
    <col min="23" max="24" width="9.28515625" style="1" bestFit="1" customWidth="1"/>
    <col min="25" max="25" width="24.28515625" style="5" bestFit="1" customWidth="1"/>
    <col min="26" max="26" width="16.85546875" customWidth="1"/>
    <col min="27" max="27" width="31.140625" style="1" bestFit="1" customWidth="1"/>
    <col min="28" max="28" width="33.140625" style="1" bestFit="1" customWidth="1"/>
    <col min="29" max="29" width="20.28515625" style="1" bestFit="1" customWidth="1"/>
    <col min="30" max="30" width="8.7109375" style="1" bestFit="1" customWidth="1"/>
    <col min="31" max="31" width="8.85546875" style="1" bestFit="1" customWidth="1"/>
    <col min="32" max="32" width="24.28515625" style="5" bestFit="1" customWidth="1"/>
    <col min="34" max="34" width="31.5703125" style="1" bestFit="1" customWidth="1"/>
    <col min="35" max="35" width="33.85546875" style="1" bestFit="1" customWidth="1"/>
    <col min="36" max="36" width="20.7109375" style="1" bestFit="1" customWidth="1"/>
    <col min="37" max="38" width="9.28515625" style="1" bestFit="1" customWidth="1"/>
    <col min="39" max="39" width="25.140625" style="5" bestFit="1" customWidth="1"/>
  </cols>
  <sheetData>
    <row r="1" spans="1:32" x14ac:dyDescent="0.25">
      <c r="B1" s="2" t="s">
        <v>12</v>
      </c>
    </row>
    <row r="2" spans="1:32" x14ac:dyDescent="0.25">
      <c r="A2" s="25" t="s">
        <v>8</v>
      </c>
      <c r="B2" s="2"/>
    </row>
    <row r="3" spans="1:32" ht="15" customHeight="1" x14ac:dyDescent="0.25">
      <c r="A3" s="25"/>
      <c r="B3" s="3" t="s">
        <v>0</v>
      </c>
      <c r="C3" s="3" t="s">
        <v>3</v>
      </c>
      <c r="D3" s="3" t="s">
        <v>1</v>
      </c>
      <c r="E3" s="3" t="s">
        <v>2</v>
      </c>
      <c r="F3" s="3" t="s">
        <v>4</v>
      </c>
      <c r="G3" s="3" t="s">
        <v>14</v>
      </c>
      <c r="H3" s="3" t="s">
        <v>5</v>
      </c>
      <c r="I3" s="3" t="s">
        <v>15</v>
      </c>
      <c r="J3" s="5" t="s">
        <v>6</v>
      </c>
      <c r="K3" s="5" t="s">
        <v>37</v>
      </c>
      <c r="L3" s="8" t="s">
        <v>41</v>
      </c>
      <c r="M3" s="3" t="s">
        <v>22</v>
      </c>
      <c r="N3" s="3" t="s">
        <v>21</v>
      </c>
      <c r="O3" s="3" t="s">
        <v>27</v>
      </c>
      <c r="P3" s="3" t="s">
        <v>5</v>
      </c>
      <c r="Q3" s="3" t="s">
        <v>15</v>
      </c>
      <c r="R3" s="5" t="s">
        <v>37</v>
      </c>
      <c r="S3" s="8" t="s">
        <v>41</v>
      </c>
      <c r="T3" s="3" t="s">
        <v>30</v>
      </c>
      <c r="U3" s="3" t="s">
        <v>29</v>
      </c>
      <c r="V3" s="3" t="s">
        <v>28</v>
      </c>
      <c r="W3" s="3" t="s">
        <v>5</v>
      </c>
      <c r="X3" s="3" t="s">
        <v>15</v>
      </c>
      <c r="Y3" s="5" t="s">
        <v>37</v>
      </c>
      <c r="Z3" s="8" t="s">
        <v>41</v>
      </c>
      <c r="AA3" s="3" t="s">
        <v>31</v>
      </c>
      <c r="AB3" s="3" t="s">
        <v>32</v>
      </c>
      <c r="AC3" s="3" t="s">
        <v>33</v>
      </c>
      <c r="AD3" s="3" t="s">
        <v>5</v>
      </c>
      <c r="AE3" s="3" t="s">
        <v>15</v>
      </c>
      <c r="AF3" s="5" t="s">
        <v>38</v>
      </c>
    </row>
    <row r="4" spans="1:32" x14ac:dyDescent="0.25">
      <c r="A4" s="25"/>
      <c r="B4" s="11" t="s">
        <v>13</v>
      </c>
      <c r="C4" s="1">
        <v>19</v>
      </c>
      <c r="D4" s="1">
        <v>5.3541699999999999</v>
      </c>
      <c r="E4" s="1">
        <v>3.4375</v>
      </c>
      <c r="F4" s="1">
        <v>0</v>
      </c>
      <c r="G4" s="1">
        <v>85</v>
      </c>
      <c r="H4" s="1">
        <v>20</v>
      </c>
      <c r="I4" s="1">
        <v>20</v>
      </c>
      <c r="J4" s="5">
        <f t="shared" ref="J4:J35" si="0">C4*D4</f>
        <v>101.72923</v>
      </c>
      <c r="K4" s="5">
        <f>(1.2*(C4+H4+I4)*E4)+(1.6*(G4)*E4)+(0.5*(F4)*E4)</f>
        <v>710.875</v>
      </c>
    </row>
    <row r="5" spans="1:32" x14ac:dyDescent="0.25">
      <c r="A5" s="25"/>
      <c r="B5" s="11" t="s">
        <v>13</v>
      </c>
      <c r="C5" s="1">
        <v>19</v>
      </c>
      <c r="D5" s="1">
        <v>8</v>
      </c>
      <c r="E5" s="1">
        <v>3.4375</v>
      </c>
      <c r="F5" s="1">
        <v>0</v>
      </c>
      <c r="G5" s="1">
        <v>85</v>
      </c>
      <c r="H5" s="1">
        <v>20</v>
      </c>
      <c r="I5" s="1">
        <v>20</v>
      </c>
      <c r="J5" s="5">
        <f t="shared" si="0"/>
        <v>152</v>
      </c>
      <c r="K5" s="5">
        <f t="shared" ref="K5:K68" si="1">(1.2*(C5+H5+I5)*E5)+(1.6*(G5)*E5)+(0.5*(F5)*E5)</f>
        <v>710.875</v>
      </c>
    </row>
    <row r="6" spans="1:32" x14ac:dyDescent="0.25">
      <c r="A6" s="25"/>
      <c r="B6" s="11" t="s">
        <v>11</v>
      </c>
      <c r="C6" s="1">
        <v>30</v>
      </c>
      <c r="D6" s="1">
        <v>13.458</v>
      </c>
      <c r="E6" s="1">
        <v>3.4375</v>
      </c>
      <c r="F6" s="1">
        <v>0</v>
      </c>
      <c r="G6" s="1">
        <v>85</v>
      </c>
      <c r="H6" s="1">
        <v>20</v>
      </c>
      <c r="I6" s="1">
        <v>20</v>
      </c>
      <c r="J6" s="5">
        <f t="shared" si="0"/>
        <v>403.74</v>
      </c>
      <c r="K6" s="5">
        <f t="shared" si="1"/>
        <v>756.25</v>
      </c>
    </row>
    <row r="7" spans="1:32" x14ac:dyDescent="0.25">
      <c r="A7" s="25"/>
      <c r="B7" s="11" t="s">
        <v>16</v>
      </c>
      <c r="C7" s="1">
        <v>50</v>
      </c>
      <c r="D7" s="1">
        <v>26.8125</v>
      </c>
      <c r="E7" s="1">
        <v>7.4375</v>
      </c>
      <c r="F7" s="1">
        <v>0</v>
      </c>
      <c r="G7" s="1">
        <v>85</v>
      </c>
      <c r="H7" s="1">
        <v>20</v>
      </c>
      <c r="I7" s="1">
        <v>0</v>
      </c>
      <c r="J7" s="5">
        <f t="shared" si="0"/>
        <v>1340.625</v>
      </c>
      <c r="K7" s="5">
        <f>(1.2*(C7+H7+I7)*E7)+(1.6*(G7)*E7)+(0.5*(F7)*E7)+R7</f>
        <v>1660.25</v>
      </c>
      <c r="L7" s="13"/>
      <c r="M7" s="1">
        <v>1</v>
      </c>
      <c r="N7" s="1">
        <v>1</v>
      </c>
      <c r="O7" s="1">
        <v>0</v>
      </c>
      <c r="P7" s="1">
        <v>0</v>
      </c>
      <c r="Q7" s="1">
        <v>20</v>
      </c>
      <c r="R7" s="5">
        <f>(1.2*(Q7)*N7)+(1.6*(O7)*N7)</f>
        <v>24</v>
      </c>
    </row>
    <row r="8" spans="1:32" x14ac:dyDescent="0.25">
      <c r="A8" s="25"/>
      <c r="B8" s="11" t="s">
        <v>16</v>
      </c>
      <c r="C8" s="1">
        <v>50</v>
      </c>
      <c r="D8" s="1">
        <v>26.8125</v>
      </c>
      <c r="E8" s="1">
        <v>8</v>
      </c>
      <c r="F8" s="1">
        <v>0</v>
      </c>
      <c r="G8" s="1">
        <v>85</v>
      </c>
      <c r="H8" s="1">
        <v>20</v>
      </c>
      <c r="I8" s="1">
        <v>0</v>
      </c>
      <c r="J8" s="5">
        <f t="shared" si="0"/>
        <v>1340.625</v>
      </c>
      <c r="K8" s="5">
        <f t="shared" ref="K8:K12" si="2">(1.2*(C8+H8+I8)*E8)+(1.6*(G8)*E8)+(0.5*(F8)*E8)+R8</f>
        <v>1784</v>
      </c>
      <c r="L8" s="13"/>
      <c r="M8" s="1">
        <v>1</v>
      </c>
      <c r="N8" s="1">
        <v>1</v>
      </c>
      <c r="O8" s="1">
        <v>0</v>
      </c>
      <c r="P8" s="1">
        <v>0</v>
      </c>
      <c r="Q8" s="1">
        <v>20</v>
      </c>
      <c r="R8" s="5">
        <f t="shared" ref="R8:R17" si="3">(1.2*(Q8)*N8)+(1.6*(O8)*N8)</f>
        <v>24</v>
      </c>
    </row>
    <row r="9" spans="1:32" x14ac:dyDescent="0.25">
      <c r="A9" s="25"/>
      <c r="B9" s="11" t="s">
        <v>16</v>
      </c>
      <c r="C9" s="1">
        <v>50</v>
      </c>
      <c r="D9" s="1">
        <v>26.8125</v>
      </c>
      <c r="E9" s="1">
        <v>8</v>
      </c>
      <c r="F9" s="1">
        <v>0</v>
      </c>
      <c r="G9" s="1">
        <v>85</v>
      </c>
      <c r="H9" s="1">
        <v>20</v>
      </c>
      <c r="I9" s="1">
        <v>0</v>
      </c>
      <c r="J9" s="5">
        <f t="shared" si="0"/>
        <v>1340.625</v>
      </c>
      <c r="K9" s="5">
        <f t="shared" si="2"/>
        <v>1784</v>
      </c>
      <c r="L9" s="13"/>
      <c r="M9" s="1">
        <v>1</v>
      </c>
      <c r="N9" s="1">
        <v>1</v>
      </c>
      <c r="O9" s="1">
        <v>0</v>
      </c>
      <c r="P9" s="1">
        <v>0</v>
      </c>
      <c r="Q9" s="1">
        <v>20</v>
      </c>
      <c r="R9" s="5">
        <f t="shared" si="3"/>
        <v>24</v>
      </c>
    </row>
    <row r="10" spans="1:32" x14ac:dyDescent="0.25">
      <c r="A10" s="25"/>
      <c r="B10" s="11" t="s">
        <v>16</v>
      </c>
      <c r="C10" s="1">
        <v>50</v>
      </c>
      <c r="D10" s="1">
        <v>26.8125</v>
      </c>
      <c r="E10" s="1">
        <v>8</v>
      </c>
      <c r="F10" s="1">
        <v>0</v>
      </c>
      <c r="G10" s="1">
        <v>85</v>
      </c>
      <c r="H10" s="1">
        <v>20</v>
      </c>
      <c r="I10" s="1">
        <v>0</v>
      </c>
      <c r="J10" s="5">
        <f t="shared" si="0"/>
        <v>1340.625</v>
      </c>
      <c r="K10" s="5">
        <f t="shared" si="2"/>
        <v>1784</v>
      </c>
      <c r="L10" s="13"/>
      <c r="M10" s="1">
        <v>1</v>
      </c>
      <c r="N10" s="1">
        <v>1</v>
      </c>
      <c r="O10" s="1">
        <v>0</v>
      </c>
      <c r="P10" s="1">
        <v>0</v>
      </c>
      <c r="Q10" s="1">
        <v>20</v>
      </c>
      <c r="R10" s="5">
        <f t="shared" si="3"/>
        <v>24</v>
      </c>
    </row>
    <row r="11" spans="1:32" x14ac:dyDescent="0.25">
      <c r="A11" s="25"/>
      <c r="B11" s="11" t="s">
        <v>16</v>
      </c>
      <c r="C11" s="1">
        <v>50</v>
      </c>
      <c r="D11" s="1">
        <v>26.8125</v>
      </c>
      <c r="E11" s="1">
        <v>8</v>
      </c>
      <c r="F11" s="1">
        <v>0</v>
      </c>
      <c r="G11" s="1">
        <v>85</v>
      </c>
      <c r="H11" s="1">
        <v>20</v>
      </c>
      <c r="I11" s="1">
        <v>0</v>
      </c>
      <c r="J11" s="5">
        <f t="shared" si="0"/>
        <v>1340.625</v>
      </c>
      <c r="K11" s="5">
        <f t="shared" si="2"/>
        <v>1784</v>
      </c>
      <c r="L11" s="13"/>
      <c r="M11" s="1">
        <v>1</v>
      </c>
      <c r="N11" s="1">
        <v>1</v>
      </c>
      <c r="O11" s="1">
        <v>0</v>
      </c>
      <c r="P11" s="1">
        <v>0</v>
      </c>
      <c r="Q11" s="1">
        <v>20</v>
      </c>
      <c r="R11" s="5">
        <f t="shared" si="3"/>
        <v>24</v>
      </c>
    </row>
    <row r="12" spans="1:32" x14ac:dyDescent="0.25">
      <c r="A12" s="25"/>
      <c r="B12" s="11" t="s">
        <v>16</v>
      </c>
      <c r="C12" s="1">
        <v>50</v>
      </c>
      <c r="D12" s="1">
        <v>26.8125</v>
      </c>
      <c r="E12" s="1">
        <v>7.4375</v>
      </c>
      <c r="F12" s="1">
        <v>0</v>
      </c>
      <c r="G12" s="1">
        <v>85</v>
      </c>
      <c r="H12" s="1">
        <v>20</v>
      </c>
      <c r="I12" s="1">
        <v>0</v>
      </c>
      <c r="J12" s="5">
        <f t="shared" si="0"/>
        <v>1340.625</v>
      </c>
      <c r="K12" s="5">
        <f t="shared" si="2"/>
        <v>1660.25</v>
      </c>
      <c r="L12" s="13"/>
      <c r="M12" s="1">
        <v>1</v>
      </c>
      <c r="N12" s="1">
        <v>1</v>
      </c>
      <c r="O12" s="1">
        <v>0</v>
      </c>
      <c r="P12" s="1">
        <v>0</v>
      </c>
      <c r="Q12" s="1">
        <v>20</v>
      </c>
      <c r="R12" s="5">
        <f t="shared" si="3"/>
        <v>24</v>
      </c>
    </row>
    <row r="13" spans="1:32" x14ac:dyDescent="0.25">
      <c r="A13" s="25"/>
      <c r="B13" s="11" t="s">
        <v>13</v>
      </c>
      <c r="C13" s="1">
        <v>19</v>
      </c>
      <c r="D13" s="1">
        <v>5.3541699999999999</v>
      </c>
      <c r="E13" s="1">
        <v>3.4270999999999998</v>
      </c>
      <c r="F13" s="1">
        <v>0</v>
      </c>
      <c r="G13" s="1">
        <v>85</v>
      </c>
      <c r="H13" s="1">
        <v>20</v>
      </c>
      <c r="I13" s="1">
        <v>20</v>
      </c>
      <c r="J13" s="5">
        <f t="shared" si="0"/>
        <v>101.72923</v>
      </c>
      <c r="K13" s="5">
        <f t="shared" si="1"/>
        <v>708.72427999999991</v>
      </c>
      <c r="R13" s="5">
        <f t="shared" si="3"/>
        <v>0</v>
      </c>
    </row>
    <row r="14" spans="1:32" x14ac:dyDescent="0.25">
      <c r="A14" s="25"/>
      <c r="B14" s="11" t="s">
        <v>13</v>
      </c>
      <c r="C14" s="1">
        <v>19</v>
      </c>
      <c r="D14" s="1">
        <v>8</v>
      </c>
      <c r="E14" s="7">
        <v>3.4270999999999998</v>
      </c>
      <c r="F14" s="1">
        <v>0</v>
      </c>
      <c r="G14" s="1">
        <v>85</v>
      </c>
      <c r="H14" s="1">
        <v>20</v>
      </c>
      <c r="I14" s="1">
        <v>20</v>
      </c>
      <c r="J14" s="5">
        <f t="shared" si="0"/>
        <v>152</v>
      </c>
      <c r="K14" s="5">
        <f t="shared" si="1"/>
        <v>708.72427999999991</v>
      </c>
      <c r="R14" s="5">
        <f t="shared" si="3"/>
        <v>0</v>
      </c>
    </row>
    <row r="15" spans="1:32" x14ac:dyDescent="0.25">
      <c r="A15" s="25"/>
      <c r="B15" s="11" t="s">
        <v>13</v>
      </c>
      <c r="C15" s="1">
        <v>19</v>
      </c>
      <c r="D15" s="1">
        <v>8</v>
      </c>
      <c r="E15" s="1">
        <v>3.4270999999999998</v>
      </c>
      <c r="F15" s="1">
        <v>0</v>
      </c>
      <c r="G15" s="1">
        <v>85</v>
      </c>
      <c r="H15" s="1">
        <v>20</v>
      </c>
      <c r="I15" s="1">
        <v>20</v>
      </c>
      <c r="J15" s="5">
        <f t="shared" si="0"/>
        <v>152</v>
      </c>
      <c r="K15" s="5">
        <f t="shared" si="1"/>
        <v>708.72427999999991</v>
      </c>
      <c r="R15" s="5">
        <f t="shared" si="3"/>
        <v>0</v>
      </c>
    </row>
    <row r="16" spans="1:32" x14ac:dyDescent="0.25">
      <c r="A16" s="25"/>
      <c r="B16" s="11" t="s">
        <v>13</v>
      </c>
      <c r="C16" s="1">
        <v>19</v>
      </c>
      <c r="D16" s="1">
        <v>5.4583000000000004</v>
      </c>
      <c r="E16" s="1">
        <v>3.4270999999999998</v>
      </c>
      <c r="F16" s="1">
        <v>0</v>
      </c>
      <c r="G16" s="1">
        <v>85</v>
      </c>
      <c r="H16" s="1">
        <v>20</v>
      </c>
      <c r="I16" s="1">
        <v>20</v>
      </c>
      <c r="J16" s="5">
        <f t="shared" si="0"/>
        <v>103.7077</v>
      </c>
      <c r="K16" s="5">
        <f t="shared" si="1"/>
        <v>708.72427999999991</v>
      </c>
      <c r="R16" s="5">
        <f t="shared" si="3"/>
        <v>0</v>
      </c>
    </row>
    <row r="17" spans="1:25" x14ac:dyDescent="0.25">
      <c r="A17" s="25"/>
      <c r="B17" s="11" t="s">
        <v>17</v>
      </c>
      <c r="C17" s="1">
        <v>50</v>
      </c>
      <c r="D17" s="1">
        <v>32</v>
      </c>
      <c r="E17" s="7">
        <v>4.5</v>
      </c>
      <c r="F17" s="1">
        <v>0</v>
      </c>
      <c r="G17" s="1">
        <v>85</v>
      </c>
      <c r="H17" s="1">
        <v>20</v>
      </c>
      <c r="I17" s="1">
        <v>20</v>
      </c>
      <c r="J17" s="5">
        <f t="shared" si="0"/>
        <v>1600</v>
      </c>
      <c r="K17" s="5">
        <f t="shared" si="1"/>
        <v>1098</v>
      </c>
      <c r="L17" s="6"/>
      <c r="R17" s="5">
        <f t="shared" si="3"/>
        <v>0</v>
      </c>
      <c r="S17" s="6"/>
    </row>
    <row r="18" spans="1:25" x14ac:dyDescent="0.25">
      <c r="A18" s="25"/>
      <c r="B18" s="11" t="s">
        <v>18</v>
      </c>
      <c r="C18" s="1">
        <v>35</v>
      </c>
      <c r="D18" s="1">
        <v>32</v>
      </c>
      <c r="E18" s="7">
        <v>9</v>
      </c>
      <c r="F18" s="1">
        <v>0</v>
      </c>
      <c r="G18" s="1">
        <v>85</v>
      </c>
      <c r="H18" s="1">
        <v>20</v>
      </c>
      <c r="I18" s="1">
        <v>0</v>
      </c>
      <c r="J18" s="5">
        <f t="shared" si="0"/>
        <v>1120</v>
      </c>
      <c r="K18" s="5">
        <f>(1.2*(C18+H18+I18)*E18)+(1.6*(G18)*E18)+(0.5*(F18)*E18)+R19</f>
        <v>2834</v>
      </c>
      <c r="L18" s="13"/>
      <c r="M18" s="1">
        <v>16.5</v>
      </c>
      <c r="N18" s="1">
        <v>0.5</v>
      </c>
      <c r="O18" s="1">
        <v>100</v>
      </c>
      <c r="P18" s="1">
        <v>20</v>
      </c>
      <c r="Q18" s="1">
        <v>0</v>
      </c>
      <c r="R18" s="5">
        <f>(1.2*(Q18+P18)*N18)+(1.6*(O18)*N18)</f>
        <v>92</v>
      </c>
    </row>
    <row r="19" spans="1:25" x14ac:dyDescent="0.25">
      <c r="A19" s="25"/>
      <c r="B19" s="11" t="s">
        <v>19</v>
      </c>
      <c r="C19" s="1">
        <v>93</v>
      </c>
      <c r="D19" s="1">
        <v>32</v>
      </c>
      <c r="E19" s="7">
        <v>8.5</v>
      </c>
      <c r="F19" s="1">
        <v>0</v>
      </c>
      <c r="G19" s="1">
        <v>85</v>
      </c>
      <c r="H19" s="1">
        <v>20</v>
      </c>
      <c r="I19" s="1">
        <v>0</v>
      </c>
      <c r="J19" s="5">
        <f t="shared" si="0"/>
        <v>2976</v>
      </c>
      <c r="K19" s="5">
        <f t="shared" ref="K19:K22" si="4">(1.2*(C19+H19+I19)*E19)+(1.6*(G19)*E19)+(0.5*(F19)*E19)+R20</f>
        <v>3136.6</v>
      </c>
      <c r="L19" s="13"/>
      <c r="M19" s="1">
        <v>16.5</v>
      </c>
      <c r="N19" s="1">
        <v>9</v>
      </c>
      <c r="O19" s="1">
        <v>100</v>
      </c>
      <c r="P19" s="1">
        <v>20</v>
      </c>
      <c r="Q19" s="1">
        <v>0</v>
      </c>
      <c r="R19" s="5">
        <f>(1.2*(Q19+P19)*N19)+(1.6*(O19)*N19)-Y19</f>
        <v>1016</v>
      </c>
      <c r="S19" s="12"/>
      <c r="T19" s="1">
        <v>5.6</v>
      </c>
      <c r="U19" s="1">
        <v>4</v>
      </c>
      <c r="V19" s="1">
        <v>85</v>
      </c>
      <c r="W19" s="1">
        <v>20</v>
      </c>
      <c r="X19" s="1">
        <v>0</v>
      </c>
      <c r="Y19" s="5">
        <f>(1.2*(W19+X19)*U19)+(1.6*(V19)*U19)</f>
        <v>640</v>
      </c>
    </row>
    <row r="20" spans="1:25" x14ac:dyDescent="0.25">
      <c r="A20" s="25"/>
      <c r="B20" s="11" t="s">
        <v>20</v>
      </c>
      <c r="C20" s="1">
        <v>26</v>
      </c>
      <c r="D20" s="7">
        <v>27</v>
      </c>
      <c r="E20" s="1">
        <v>8</v>
      </c>
      <c r="F20" s="1">
        <v>0</v>
      </c>
      <c r="G20" s="1">
        <v>85</v>
      </c>
      <c r="H20" s="1">
        <v>20</v>
      </c>
      <c r="I20" s="1">
        <v>0</v>
      </c>
      <c r="J20" s="5">
        <f t="shared" si="0"/>
        <v>702</v>
      </c>
      <c r="K20" s="5">
        <f t="shared" si="4"/>
        <v>2828.2672000000002</v>
      </c>
      <c r="L20" s="13"/>
      <c r="M20" s="1">
        <v>16.5</v>
      </c>
      <c r="N20" s="1">
        <v>4.5</v>
      </c>
      <c r="O20" s="1">
        <v>100</v>
      </c>
      <c r="P20" s="1">
        <v>20</v>
      </c>
      <c r="Q20" s="1">
        <v>0</v>
      </c>
      <c r="R20" s="5">
        <f t="shared" ref="R20" si="5">(1.2*(Q20+P20)*N20)+(1.6*(O20)*N20)</f>
        <v>828</v>
      </c>
      <c r="S20" s="6"/>
      <c r="Y20" s="5">
        <f t="shared" ref="Y20:Y83" si="6">(1.2*(W20+X20)*U20)+(1.6*(V20)*U20)</f>
        <v>0</v>
      </c>
    </row>
    <row r="21" spans="1:25" x14ac:dyDescent="0.25">
      <c r="A21" s="25"/>
      <c r="B21" s="11" t="s">
        <v>18</v>
      </c>
      <c r="C21" s="1">
        <v>35</v>
      </c>
      <c r="D21" s="1">
        <v>32</v>
      </c>
      <c r="E21" s="1">
        <v>8</v>
      </c>
      <c r="F21" s="1">
        <v>0</v>
      </c>
      <c r="G21" s="1">
        <v>85</v>
      </c>
      <c r="H21" s="1">
        <v>20</v>
      </c>
      <c r="I21" s="1">
        <v>0</v>
      </c>
      <c r="J21" s="5">
        <f t="shared" si="0"/>
        <v>1120</v>
      </c>
      <c r="K21" s="5">
        <f t="shared" si="4"/>
        <v>2848</v>
      </c>
      <c r="L21" s="13"/>
      <c r="M21" s="1">
        <v>16.5</v>
      </c>
      <c r="N21" s="1">
        <v>8</v>
      </c>
      <c r="O21" s="1">
        <v>100</v>
      </c>
      <c r="P21" s="1">
        <v>20</v>
      </c>
      <c r="Q21" s="1">
        <v>0</v>
      </c>
      <c r="R21" s="5">
        <f>(1.2*(Q21+P21)*N21)+(1.6*(O21)*N21)-Y21</f>
        <v>1298.6672000000001</v>
      </c>
      <c r="S21" s="12"/>
      <c r="T21" s="1">
        <v>5</v>
      </c>
      <c r="U21" s="1">
        <v>1.0833299999999999</v>
      </c>
      <c r="V21" s="1">
        <v>85</v>
      </c>
      <c r="W21" s="1">
        <v>20</v>
      </c>
      <c r="X21" s="1">
        <v>0</v>
      </c>
      <c r="Y21" s="5">
        <f t="shared" si="6"/>
        <v>173.33279999999999</v>
      </c>
    </row>
    <row r="22" spans="1:25" x14ac:dyDescent="0.25">
      <c r="A22" s="25"/>
      <c r="B22" s="11" t="s">
        <v>19</v>
      </c>
      <c r="C22" s="1">
        <v>93</v>
      </c>
      <c r="D22" s="1">
        <v>32</v>
      </c>
      <c r="E22" s="7">
        <v>6</v>
      </c>
      <c r="F22" s="1">
        <v>0</v>
      </c>
      <c r="G22" s="1">
        <v>85</v>
      </c>
      <c r="H22" s="1">
        <v>20</v>
      </c>
      <c r="I22" s="1">
        <v>0</v>
      </c>
      <c r="J22" s="5">
        <f t="shared" si="0"/>
        <v>2976</v>
      </c>
      <c r="K22" s="5">
        <f t="shared" si="4"/>
        <v>1629.6</v>
      </c>
      <c r="L22" s="13"/>
      <c r="M22" s="1">
        <v>16.5</v>
      </c>
      <c r="N22" s="1">
        <v>8</v>
      </c>
      <c r="O22" s="1">
        <v>100</v>
      </c>
      <c r="P22" s="1">
        <v>20</v>
      </c>
      <c r="Q22" s="1">
        <v>0</v>
      </c>
      <c r="R22" s="5">
        <f>(1.2*(Q22+P22)*N22)+(1.6*(O22)*N22)-Y22</f>
        <v>1232</v>
      </c>
      <c r="S22" s="12"/>
      <c r="T22" s="1">
        <v>11</v>
      </c>
      <c r="U22" s="1">
        <v>1.5</v>
      </c>
      <c r="V22" s="1">
        <v>85</v>
      </c>
      <c r="W22" s="1">
        <v>20</v>
      </c>
      <c r="X22" s="1">
        <v>0</v>
      </c>
      <c r="Y22" s="5">
        <f t="shared" si="6"/>
        <v>240</v>
      </c>
    </row>
    <row r="23" spans="1:25" x14ac:dyDescent="0.25">
      <c r="A23" s="25"/>
      <c r="B23" s="11" t="s">
        <v>20</v>
      </c>
      <c r="C23" s="1">
        <v>26</v>
      </c>
      <c r="D23" s="14">
        <v>16</v>
      </c>
      <c r="E23" s="14">
        <v>9</v>
      </c>
      <c r="F23" s="1">
        <v>0</v>
      </c>
      <c r="G23" s="1">
        <v>85</v>
      </c>
      <c r="H23" s="1">
        <v>20</v>
      </c>
      <c r="I23" s="1">
        <v>0</v>
      </c>
      <c r="J23" s="5">
        <f t="shared" si="0"/>
        <v>416</v>
      </c>
      <c r="K23" s="5">
        <f t="shared" si="1"/>
        <v>1720.8</v>
      </c>
      <c r="R23" s="5">
        <f>(1.2*(Q23+P23)*N23)+(1.6*(O23)*N23)</f>
        <v>0</v>
      </c>
      <c r="Y23" s="5">
        <f t="shared" si="6"/>
        <v>0</v>
      </c>
    </row>
    <row r="24" spans="1:25" x14ac:dyDescent="0.25">
      <c r="A24" s="25"/>
      <c r="B24" s="11" t="s">
        <v>17</v>
      </c>
      <c r="C24" s="1">
        <v>50</v>
      </c>
      <c r="D24" s="1">
        <v>32</v>
      </c>
      <c r="E24" s="7">
        <v>4.5</v>
      </c>
      <c r="F24" s="1">
        <v>0</v>
      </c>
      <c r="G24" s="1">
        <v>85</v>
      </c>
      <c r="H24" s="1">
        <v>20</v>
      </c>
      <c r="I24" s="1">
        <v>40</v>
      </c>
      <c r="J24" s="5">
        <f t="shared" si="0"/>
        <v>1600</v>
      </c>
      <c r="K24" s="5">
        <f>(1.2*(C24+H24+I24)*E24)+(1.6*(G24)*E24)+(0.5*(F24)*E24)-R24</f>
        <v>766</v>
      </c>
      <c r="L24" s="12"/>
      <c r="M24" s="1">
        <v>11</v>
      </c>
      <c r="N24" s="1">
        <v>2.75</v>
      </c>
      <c r="O24" s="1">
        <v>85</v>
      </c>
      <c r="P24" s="1">
        <v>20</v>
      </c>
      <c r="Q24" s="1">
        <v>0</v>
      </c>
      <c r="R24" s="5">
        <f t="shared" ref="R24:R87" si="7">(1.2*(Q24+P24)*N24)+(1.6*(O24)*N24)</f>
        <v>440</v>
      </c>
      <c r="Y24" s="5">
        <f t="shared" si="6"/>
        <v>0</v>
      </c>
    </row>
    <row r="25" spans="1:25" x14ac:dyDescent="0.25">
      <c r="A25" s="25"/>
      <c r="B25" s="11" t="s">
        <v>13</v>
      </c>
      <c r="C25" s="1">
        <v>19</v>
      </c>
      <c r="D25" s="7">
        <v>5</v>
      </c>
      <c r="E25" s="7">
        <v>2.9165999999999999</v>
      </c>
      <c r="F25" s="1">
        <v>0</v>
      </c>
      <c r="G25" s="1">
        <v>85</v>
      </c>
      <c r="H25" s="1">
        <v>20</v>
      </c>
      <c r="I25" s="1">
        <v>0</v>
      </c>
      <c r="J25" s="5">
        <f t="shared" si="0"/>
        <v>95</v>
      </c>
      <c r="K25" s="5">
        <f t="shared" si="1"/>
        <v>533.15447999999992</v>
      </c>
      <c r="R25" s="5">
        <f t="shared" si="7"/>
        <v>0</v>
      </c>
      <c r="Y25" s="5">
        <f t="shared" si="6"/>
        <v>0</v>
      </c>
    </row>
    <row r="26" spans="1:25" x14ac:dyDescent="0.25">
      <c r="A26" s="25"/>
      <c r="B26" s="11" t="s">
        <v>20</v>
      </c>
      <c r="C26" s="1">
        <v>26</v>
      </c>
      <c r="D26" s="7">
        <v>11</v>
      </c>
      <c r="E26" s="7">
        <v>2.5</v>
      </c>
      <c r="F26" s="1">
        <v>0</v>
      </c>
      <c r="G26" s="1">
        <v>85</v>
      </c>
      <c r="H26" s="1">
        <v>20</v>
      </c>
      <c r="I26" s="1">
        <v>0</v>
      </c>
      <c r="J26" s="5">
        <f t="shared" si="0"/>
        <v>286</v>
      </c>
      <c r="K26" s="5">
        <f t="shared" si="1"/>
        <v>478</v>
      </c>
      <c r="R26" s="5">
        <f t="shared" si="7"/>
        <v>0</v>
      </c>
      <c r="Y26" s="5">
        <f t="shared" si="6"/>
        <v>0</v>
      </c>
    </row>
    <row r="27" spans="1:25" x14ac:dyDescent="0.25">
      <c r="A27" s="25"/>
      <c r="B27" s="11" t="s">
        <v>20</v>
      </c>
      <c r="C27" s="1">
        <v>26</v>
      </c>
      <c r="D27" s="7">
        <v>11</v>
      </c>
      <c r="E27" s="7">
        <v>1.75</v>
      </c>
      <c r="F27" s="1">
        <v>0</v>
      </c>
      <c r="G27" s="1">
        <v>85</v>
      </c>
      <c r="H27" s="1">
        <v>20</v>
      </c>
      <c r="I27" s="1">
        <v>0</v>
      </c>
      <c r="J27" s="5">
        <f t="shared" si="0"/>
        <v>286</v>
      </c>
      <c r="K27" s="5">
        <f t="shared" si="1"/>
        <v>334.6</v>
      </c>
      <c r="R27" s="5">
        <f t="shared" si="7"/>
        <v>0</v>
      </c>
      <c r="Y27" s="5">
        <f t="shared" si="6"/>
        <v>0</v>
      </c>
    </row>
    <row r="28" spans="1:25" x14ac:dyDescent="0.25">
      <c r="A28" s="25"/>
      <c r="B28" s="11" t="s">
        <v>13</v>
      </c>
      <c r="C28" s="1">
        <v>19</v>
      </c>
      <c r="D28" s="7">
        <v>4.5833000000000004</v>
      </c>
      <c r="E28" s="7">
        <v>9</v>
      </c>
      <c r="F28" s="1">
        <v>0</v>
      </c>
      <c r="G28" s="1">
        <v>85</v>
      </c>
      <c r="H28" s="1">
        <v>20</v>
      </c>
      <c r="I28" s="1">
        <v>0</v>
      </c>
      <c r="J28" s="5">
        <f t="shared" si="0"/>
        <v>87.082700000000003</v>
      </c>
      <c r="K28" s="5">
        <f t="shared" si="1"/>
        <v>1645.2</v>
      </c>
      <c r="R28" s="5">
        <f t="shared" si="7"/>
        <v>0</v>
      </c>
      <c r="Y28" s="5">
        <f t="shared" si="6"/>
        <v>0</v>
      </c>
    </row>
    <row r="29" spans="1:25" x14ac:dyDescent="0.25">
      <c r="A29" s="25"/>
      <c r="B29" s="11" t="s">
        <v>17</v>
      </c>
      <c r="C29" s="1">
        <v>50</v>
      </c>
      <c r="D29" s="1">
        <v>32</v>
      </c>
      <c r="E29" s="1">
        <v>5</v>
      </c>
      <c r="F29" s="1">
        <v>0</v>
      </c>
      <c r="G29" s="1">
        <v>85</v>
      </c>
      <c r="H29" s="1">
        <v>20</v>
      </c>
      <c r="I29" s="1">
        <v>40</v>
      </c>
      <c r="J29" s="5">
        <f t="shared" si="0"/>
        <v>1600</v>
      </c>
      <c r="K29" s="5">
        <f t="shared" si="1"/>
        <v>1340</v>
      </c>
      <c r="R29" s="5">
        <f t="shared" si="7"/>
        <v>0</v>
      </c>
      <c r="Y29" s="5">
        <f t="shared" si="6"/>
        <v>0</v>
      </c>
    </row>
    <row r="30" spans="1:25" x14ac:dyDescent="0.25">
      <c r="A30" s="25"/>
      <c r="B30" s="11" t="s">
        <v>18</v>
      </c>
      <c r="C30" s="1">
        <v>35</v>
      </c>
      <c r="D30" s="1">
        <v>32</v>
      </c>
      <c r="E30" s="1">
        <v>9</v>
      </c>
      <c r="F30" s="1">
        <v>0</v>
      </c>
      <c r="G30" s="1">
        <v>85</v>
      </c>
      <c r="H30" s="1">
        <v>20</v>
      </c>
      <c r="I30" s="1">
        <v>0</v>
      </c>
      <c r="J30" s="5">
        <f t="shared" si="0"/>
        <v>1120</v>
      </c>
      <c r="K30" s="5">
        <f t="shared" si="1"/>
        <v>1818</v>
      </c>
      <c r="R30" s="5">
        <f t="shared" si="7"/>
        <v>0</v>
      </c>
      <c r="Y30" s="5">
        <f t="shared" si="6"/>
        <v>0</v>
      </c>
    </row>
    <row r="31" spans="1:25" x14ac:dyDescent="0.25">
      <c r="A31" s="25"/>
      <c r="B31" s="11" t="s">
        <v>19</v>
      </c>
      <c r="C31" s="1">
        <v>93</v>
      </c>
      <c r="D31" s="7">
        <v>32</v>
      </c>
      <c r="E31" s="1">
        <v>8.5</v>
      </c>
      <c r="F31" s="1">
        <v>0</v>
      </c>
      <c r="G31" s="1">
        <v>85</v>
      </c>
      <c r="H31" s="1">
        <v>20</v>
      </c>
      <c r="I31" s="1">
        <v>0</v>
      </c>
      <c r="J31" s="5">
        <f t="shared" si="0"/>
        <v>2976</v>
      </c>
      <c r="K31" s="5">
        <f>(1.2*(C31+H31+I31)*E31)+(1.6*(G31)*E31)+(0.5*(F31)*E31)-R31</f>
        <v>1668.6</v>
      </c>
      <c r="L31" s="12"/>
      <c r="M31" s="1">
        <v>11.5</v>
      </c>
      <c r="N31" s="1">
        <v>4</v>
      </c>
      <c r="O31" s="1">
        <v>85</v>
      </c>
      <c r="P31" s="1">
        <v>20</v>
      </c>
      <c r="Q31" s="1">
        <v>0</v>
      </c>
      <c r="R31" s="5">
        <f t="shared" si="7"/>
        <v>640</v>
      </c>
      <c r="Y31" s="5">
        <f t="shared" si="6"/>
        <v>0</v>
      </c>
    </row>
    <row r="32" spans="1:25" x14ac:dyDescent="0.25">
      <c r="A32" s="25"/>
      <c r="B32" s="11" t="s">
        <v>20</v>
      </c>
      <c r="C32" s="1">
        <v>26</v>
      </c>
      <c r="D32" s="7">
        <v>20.5</v>
      </c>
      <c r="E32" s="1">
        <v>8</v>
      </c>
      <c r="F32" s="1">
        <v>0</v>
      </c>
      <c r="G32" s="1">
        <v>85</v>
      </c>
      <c r="H32" s="1">
        <v>20</v>
      </c>
      <c r="I32" s="1">
        <v>0</v>
      </c>
      <c r="J32" s="5">
        <f t="shared" si="0"/>
        <v>533</v>
      </c>
      <c r="K32" s="5">
        <f t="shared" si="1"/>
        <v>1529.6</v>
      </c>
      <c r="R32" s="5">
        <f t="shared" si="7"/>
        <v>0</v>
      </c>
      <c r="Y32" s="5">
        <f t="shared" si="6"/>
        <v>0</v>
      </c>
    </row>
    <row r="33" spans="1:32" x14ac:dyDescent="0.25">
      <c r="A33" s="25"/>
      <c r="B33" s="11" t="s">
        <v>20</v>
      </c>
      <c r="C33" s="1">
        <v>26</v>
      </c>
      <c r="D33" s="7">
        <v>20.5</v>
      </c>
      <c r="E33" s="1">
        <v>8</v>
      </c>
      <c r="F33" s="1">
        <v>0</v>
      </c>
      <c r="G33" s="1">
        <v>85</v>
      </c>
      <c r="H33" s="1">
        <v>20</v>
      </c>
      <c r="I33" s="1">
        <v>0</v>
      </c>
      <c r="J33" s="5">
        <f t="shared" si="0"/>
        <v>533</v>
      </c>
      <c r="K33" s="5">
        <f t="shared" si="1"/>
        <v>1529.6</v>
      </c>
      <c r="R33" s="5">
        <f t="shared" si="7"/>
        <v>0</v>
      </c>
      <c r="Y33" s="5">
        <f t="shared" si="6"/>
        <v>0</v>
      </c>
    </row>
    <row r="34" spans="1:32" x14ac:dyDescent="0.25">
      <c r="A34" s="25"/>
      <c r="B34" s="11" t="s">
        <v>19</v>
      </c>
      <c r="C34" s="1">
        <v>93</v>
      </c>
      <c r="D34" s="7">
        <v>32</v>
      </c>
      <c r="E34" s="1">
        <v>8</v>
      </c>
      <c r="F34" s="1">
        <v>0</v>
      </c>
      <c r="G34" s="1">
        <v>85</v>
      </c>
      <c r="H34" s="1">
        <v>20</v>
      </c>
      <c r="I34" s="1">
        <v>0</v>
      </c>
      <c r="J34" s="5">
        <f t="shared" si="0"/>
        <v>2976</v>
      </c>
      <c r="K34" s="5">
        <f>(1.2*(C34+H34+I34)*E34)+(1.6*(G34)*E34)+(0.5*(F34)*E34)-R34</f>
        <v>1692.8000000000002</v>
      </c>
      <c r="L34" s="12"/>
      <c r="M34" s="1">
        <v>11.5</v>
      </c>
      <c r="N34" s="1">
        <v>3</v>
      </c>
      <c r="O34" s="1">
        <v>85</v>
      </c>
      <c r="P34" s="1">
        <v>20</v>
      </c>
      <c r="Q34" s="1">
        <v>0</v>
      </c>
      <c r="R34" s="5">
        <f t="shared" si="7"/>
        <v>480</v>
      </c>
      <c r="Y34" s="5">
        <f t="shared" si="6"/>
        <v>0</v>
      </c>
    </row>
    <row r="35" spans="1:32" x14ac:dyDescent="0.25">
      <c r="A35" s="25"/>
      <c r="B35" s="11" t="s">
        <v>18</v>
      </c>
      <c r="C35" s="1">
        <v>35</v>
      </c>
      <c r="D35" s="1">
        <v>32</v>
      </c>
      <c r="E35" s="1">
        <v>9</v>
      </c>
      <c r="F35" s="1">
        <v>0</v>
      </c>
      <c r="G35" s="1">
        <v>85</v>
      </c>
      <c r="H35" s="1">
        <v>20</v>
      </c>
      <c r="I35" s="1">
        <v>0</v>
      </c>
      <c r="J35" s="5">
        <f t="shared" si="0"/>
        <v>1120</v>
      </c>
      <c r="K35" s="5">
        <f t="shared" si="1"/>
        <v>1818</v>
      </c>
      <c r="R35" s="5">
        <f t="shared" si="7"/>
        <v>0</v>
      </c>
      <c r="Y35" s="5">
        <f t="shared" si="6"/>
        <v>0</v>
      </c>
    </row>
    <row r="36" spans="1:32" x14ac:dyDescent="0.25">
      <c r="A36" s="25"/>
      <c r="B36" s="11" t="s">
        <v>17</v>
      </c>
      <c r="C36" s="1">
        <v>50</v>
      </c>
      <c r="D36" s="1">
        <v>32</v>
      </c>
      <c r="E36" s="1">
        <v>5</v>
      </c>
      <c r="F36" s="1">
        <v>0</v>
      </c>
      <c r="G36" s="1">
        <v>85</v>
      </c>
      <c r="H36" s="1">
        <v>20</v>
      </c>
      <c r="I36" s="1">
        <v>40</v>
      </c>
      <c r="J36" s="5">
        <f t="shared" ref="J36:J58" si="8">C36*D36</f>
        <v>1600</v>
      </c>
      <c r="K36" s="5">
        <f t="shared" si="1"/>
        <v>1340</v>
      </c>
      <c r="R36" s="5">
        <f t="shared" si="7"/>
        <v>0</v>
      </c>
      <c r="Y36" s="5">
        <f t="shared" si="6"/>
        <v>0</v>
      </c>
    </row>
    <row r="37" spans="1:32" x14ac:dyDescent="0.25">
      <c r="A37" s="25"/>
      <c r="B37" s="11" t="s">
        <v>13</v>
      </c>
      <c r="C37" s="1">
        <v>19</v>
      </c>
      <c r="D37" s="7">
        <v>11.5</v>
      </c>
      <c r="E37" s="7">
        <v>1</v>
      </c>
      <c r="F37" s="1">
        <v>0</v>
      </c>
      <c r="G37" s="1">
        <v>85</v>
      </c>
      <c r="H37" s="1">
        <v>20</v>
      </c>
      <c r="I37" s="1">
        <v>0</v>
      </c>
      <c r="J37" s="5">
        <f t="shared" si="8"/>
        <v>218.5</v>
      </c>
      <c r="K37" s="5">
        <f t="shared" si="1"/>
        <v>182.8</v>
      </c>
      <c r="R37" s="5">
        <f t="shared" si="7"/>
        <v>0</v>
      </c>
      <c r="Y37" s="5">
        <f t="shared" si="6"/>
        <v>0</v>
      </c>
    </row>
    <row r="38" spans="1:32" x14ac:dyDescent="0.25">
      <c r="A38" s="25"/>
      <c r="B38" s="11" t="s">
        <v>7</v>
      </c>
      <c r="C38" s="1">
        <v>50</v>
      </c>
      <c r="D38" s="1">
        <v>32</v>
      </c>
      <c r="E38" s="1">
        <v>5</v>
      </c>
      <c r="F38" s="1">
        <v>0</v>
      </c>
      <c r="G38" s="1">
        <v>85</v>
      </c>
      <c r="H38" s="1">
        <v>20</v>
      </c>
      <c r="I38" s="1">
        <v>0</v>
      </c>
      <c r="J38" s="5">
        <f t="shared" si="8"/>
        <v>1600</v>
      </c>
      <c r="K38" s="5">
        <f>(1.2*(C38+H38+I38)*E38)+(1.6*(G38)*E38)+(0.5*(F38)*E38)+R38</f>
        <v>2836</v>
      </c>
      <c r="L38" s="13"/>
      <c r="M38" s="1">
        <v>17.166599999999999</v>
      </c>
      <c r="N38" s="1">
        <v>2.5</v>
      </c>
      <c r="O38" s="1">
        <v>185</v>
      </c>
      <c r="P38" s="1">
        <v>40</v>
      </c>
      <c r="Q38" s="1">
        <v>0</v>
      </c>
      <c r="R38" s="5">
        <f>(1.2*(Q38+P38)*N38)+(1.6*(O38)*N38)+Y38</f>
        <v>1736</v>
      </c>
      <c r="S38" s="13"/>
      <c r="T38" s="1">
        <v>17.166599999999999</v>
      </c>
      <c r="U38" s="1">
        <v>1</v>
      </c>
      <c r="V38" s="1">
        <v>0</v>
      </c>
      <c r="W38" s="1">
        <v>0</v>
      </c>
      <c r="X38" s="1">
        <v>40</v>
      </c>
      <c r="Y38" s="5">
        <f>(1.2*(W38+X38)*U38)+(1.6*(V38)*U38)+AF38</f>
        <v>876</v>
      </c>
      <c r="Z38" s="13"/>
      <c r="AA38" s="1">
        <v>20.666699999999999</v>
      </c>
      <c r="AB38" s="1">
        <v>4.5</v>
      </c>
      <c r="AC38" s="1">
        <v>100</v>
      </c>
      <c r="AD38" s="1">
        <v>20</v>
      </c>
      <c r="AE38" s="1">
        <v>0</v>
      </c>
      <c r="AF38" s="5">
        <f>(1.2*(AD38+AE38)*AB38)+(1.6*(AC38)*AB38)</f>
        <v>828</v>
      </c>
    </row>
    <row r="39" spans="1:32" x14ac:dyDescent="0.25">
      <c r="A39" s="25"/>
      <c r="B39" s="11" t="s">
        <v>18</v>
      </c>
      <c r="C39" s="1">
        <v>35</v>
      </c>
      <c r="D39" s="1">
        <v>32</v>
      </c>
      <c r="E39" s="1">
        <v>9</v>
      </c>
      <c r="F39" s="1">
        <v>0</v>
      </c>
      <c r="G39" s="1">
        <v>85</v>
      </c>
      <c r="H39" s="1">
        <v>20</v>
      </c>
      <c r="I39" s="1">
        <v>0</v>
      </c>
      <c r="J39" s="5">
        <f t="shared" si="8"/>
        <v>1120</v>
      </c>
      <c r="K39" s="5">
        <f>(1.2*(C39+H39+I39)*E39)+(1.6*(G39)*E39)+(0.5*(F39)*E39)+R39</f>
        <v>2370</v>
      </c>
      <c r="L39" s="13"/>
      <c r="M39" s="1">
        <v>17.166599999999999</v>
      </c>
      <c r="N39" s="1">
        <v>3</v>
      </c>
      <c r="O39" s="1">
        <v>100</v>
      </c>
      <c r="P39" s="1">
        <v>20</v>
      </c>
      <c r="Q39" s="1">
        <v>0</v>
      </c>
      <c r="R39" s="5">
        <f t="shared" si="7"/>
        <v>552</v>
      </c>
      <c r="Y39" s="5">
        <f t="shared" si="6"/>
        <v>0</v>
      </c>
      <c r="AF39" s="5">
        <f t="shared" ref="AF39:AF102" si="9">(1.2*(AD39+AE39)*AB39)+(1.6*(AC39)*AB39)</f>
        <v>0</v>
      </c>
    </row>
    <row r="40" spans="1:32" x14ac:dyDescent="0.25">
      <c r="A40" s="25"/>
      <c r="B40" s="11" t="s">
        <v>19</v>
      </c>
      <c r="C40" s="1">
        <v>93</v>
      </c>
      <c r="D40" s="7">
        <v>32</v>
      </c>
      <c r="E40" s="1">
        <v>8</v>
      </c>
      <c r="F40" s="1">
        <v>0</v>
      </c>
      <c r="G40" s="1">
        <v>85</v>
      </c>
      <c r="H40" s="1">
        <v>20</v>
      </c>
      <c r="I40" s="1">
        <v>0</v>
      </c>
      <c r="J40" s="5">
        <f t="shared" si="8"/>
        <v>2976</v>
      </c>
      <c r="K40" s="5">
        <f>(1.2*(C40+H40+I40)*E40)+(1.6*(G40)*E40)+(0.5*(F40)*E40)-R40</f>
        <v>1532.8000000000002</v>
      </c>
      <c r="L40" s="12"/>
      <c r="M40" s="1">
        <v>11.5</v>
      </c>
      <c r="N40" s="1">
        <v>4</v>
      </c>
      <c r="O40" s="1">
        <v>85</v>
      </c>
      <c r="P40" s="1">
        <v>20</v>
      </c>
      <c r="Q40" s="1">
        <v>0</v>
      </c>
      <c r="R40" s="5">
        <f t="shared" si="7"/>
        <v>640</v>
      </c>
      <c r="Y40" s="5">
        <f t="shared" si="6"/>
        <v>0</v>
      </c>
      <c r="AF40" s="5">
        <f t="shared" si="9"/>
        <v>0</v>
      </c>
    </row>
    <row r="41" spans="1:32" x14ac:dyDescent="0.25">
      <c r="A41" s="25"/>
      <c r="B41" s="11" t="s">
        <v>20</v>
      </c>
      <c r="C41" s="1">
        <v>26</v>
      </c>
      <c r="D41" s="7">
        <v>20.5</v>
      </c>
      <c r="E41" s="1">
        <v>8</v>
      </c>
      <c r="F41" s="1">
        <v>0</v>
      </c>
      <c r="G41" s="1">
        <v>85</v>
      </c>
      <c r="H41" s="1">
        <v>20</v>
      </c>
      <c r="I41" s="1">
        <v>0</v>
      </c>
      <c r="J41" s="5">
        <f t="shared" si="8"/>
        <v>533</v>
      </c>
      <c r="K41" s="5">
        <f t="shared" si="1"/>
        <v>1529.6</v>
      </c>
      <c r="R41" s="5">
        <f t="shared" si="7"/>
        <v>0</v>
      </c>
      <c r="Y41" s="5">
        <f t="shared" si="6"/>
        <v>0</v>
      </c>
      <c r="AF41" s="5">
        <f t="shared" si="9"/>
        <v>0</v>
      </c>
    </row>
    <row r="42" spans="1:32" x14ac:dyDescent="0.25">
      <c r="A42" s="25"/>
      <c r="B42" s="11" t="s">
        <v>20</v>
      </c>
      <c r="C42" s="1">
        <v>26</v>
      </c>
      <c r="D42" s="7">
        <v>20.5</v>
      </c>
      <c r="E42" s="1">
        <v>8</v>
      </c>
      <c r="F42" s="1">
        <v>0</v>
      </c>
      <c r="G42" s="1">
        <v>85</v>
      </c>
      <c r="H42" s="1">
        <v>20</v>
      </c>
      <c r="I42" s="1">
        <v>0</v>
      </c>
      <c r="J42" s="5">
        <f t="shared" si="8"/>
        <v>533</v>
      </c>
      <c r="K42" s="5">
        <f t="shared" si="1"/>
        <v>1529.6</v>
      </c>
      <c r="R42" s="5">
        <f t="shared" si="7"/>
        <v>0</v>
      </c>
      <c r="Y42" s="5">
        <f t="shared" si="6"/>
        <v>0</v>
      </c>
      <c r="AF42" s="5">
        <f t="shared" si="9"/>
        <v>0</v>
      </c>
    </row>
    <row r="43" spans="1:32" x14ac:dyDescent="0.25">
      <c r="A43" s="25"/>
      <c r="B43" s="11" t="s">
        <v>19</v>
      </c>
      <c r="C43" s="1">
        <v>93</v>
      </c>
      <c r="D43" s="7">
        <v>32</v>
      </c>
      <c r="E43" s="1">
        <v>8</v>
      </c>
      <c r="F43" s="1">
        <v>0</v>
      </c>
      <c r="G43" s="1">
        <v>85</v>
      </c>
      <c r="H43" s="1">
        <v>20</v>
      </c>
      <c r="I43" s="1">
        <v>0</v>
      </c>
      <c r="J43" s="5">
        <f t="shared" si="8"/>
        <v>2976</v>
      </c>
      <c r="K43" s="5">
        <f>(1.2*(C43+H43+I43)*E43)+(1.6*(G43)*E43)+(0.5*(F43)*E43)-R43</f>
        <v>1532.8000000000002</v>
      </c>
      <c r="L43" s="12"/>
      <c r="M43" s="1">
        <v>11.5</v>
      </c>
      <c r="N43" s="1">
        <v>4</v>
      </c>
      <c r="O43" s="1">
        <v>85</v>
      </c>
      <c r="P43" s="1">
        <v>20</v>
      </c>
      <c r="Q43" s="1">
        <v>0</v>
      </c>
      <c r="R43" s="5">
        <f t="shared" si="7"/>
        <v>640</v>
      </c>
      <c r="Y43" s="5">
        <f t="shared" si="6"/>
        <v>0</v>
      </c>
      <c r="AF43" s="5">
        <f t="shared" si="9"/>
        <v>0</v>
      </c>
    </row>
    <row r="44" spans="1:32" x14ac:dyDescent="0.25">
      <c r="A44" s="25"/>
      <c r="B44" s="11" t="s">
        <v>18</v>
      </c>
      <c r="C44" s="1">
        <v>35</v>
      </c>
      <c r="D44" s="1">
        <v>32</v>
      </c>
      <c r="E44" s="1">
        <v>9</v>
      </c>
      <c r="F44" s="1">
        <v>0</v>
      </c>
      <c r="G44" s="1">
        <v>85</v>
      </c>
      <c r="H44" s="1">
        <v>20</v>
      </c>
      <c r="I44" s="1">
        <v>0</v>
      </c>
      <c r="J44" s="5">
        <f t="shared" si="8"/>
        <v>1120</v>
      </c>
      <c r="K44" s="5">
        <f t="shared" si="1"/>
        <v>1818</v>
      </c>
      <c r="R44" s="5">
        <f t="shared" si="7"/>
        <v>0</v>
      </c>
      <c r="Y44" s="5">
        <f t="shared" si="6"/>
        <v>0</v>
      </c>
      <c r="AF44" s="5">
        <f t="shared" si="9"/>
        <v>0</v>
      </c>
    </row>
    <row r="45" spans="1:32" x14ac:dyDescent="0.25">
      <c r="A45" s="25"/>
      <c r="B45" s="11" t="s">
        <v>17</v>
      </c>
      <c r="C45" s="1">
        <v>50</v>
      </c>
      <c r="D45" s="1">
        <v>32</v>
      </c>
      <c r="E45" s="1">
        <v>5</v>
      </c>
      <c r="F45" s="1">
        <v>0</v>
      </c>
      <c r="G45" s="1">
        <v>85</v>
      </c>
      <c r="H45" s="1">
        <v>20</v>
      </c>
      <c r="I45" s="1">
        <v>40</v>
      </c>
      <c r="J45" s="5">
        <f t="shared" si="8"/>
        <v>1600</v>
      </c>
      <c r="K45" s="5">
        <f t="shared" si="1"/>
        <v>1340</v>
      </c>
      <c r="R45" s="5">
        <f t="shared" si="7"/>
        <v>0</v>
      </c>
      <c r="Y45" s="5">
        <f t="shared" si="6"/>
        <v>0</v>
      </c>
      <c r="AF45" s="5">
        <f t="shared" si="9"/>
        <v>0</v>
      </c>
    </row>
    <row r="46" spans="1:32" x14ac:dyDescent="0.25">
      <c r="A46" s="25"/>
      <c r="B46" s="11" t="s">
        <v>17</v>
      </c>
      <c r="C46" s="1">
        <v>50</v>
      </c>
      <c r="D46" s="1">
        <v>32</v>
      </c>
      <c r="E46" s="1">
        <v>5</v>
      </c>
      <c r="F46" s="1">
        <v>0</v>
      </c>
      <c r="G46" s="1">
        <v>85</v>
      </c>
      <c r="H46" s="1">
        <v>20</v>
      </c>
      <c r="I46" s="1">
        <v>40</v>
      </c>
      <c r="J46" s="5">
        <f t="shared" si="8"/>
        <v>1600</v>
      </c>
      <c r="K46" s="5">
        <f>(1.2*(C46+H46+I46)*E46)+(1.6*(G46)*E46)+(0.5*(F46)*E46)+R46</f>
        <v>2968</v>
      </c>
      <c r="L46" s="13"/>
      <c r="M46" s="1">
        <v>14</v>
      </c>
      <c r="N46" s="1">
        <v>4.5</v>
      </c>
      <c r="O46" s="1">
        <v>100</v>
      </c>
      <c r="P46" s="1">
        <v>20</v>
      </c>
      <c r="Q46" s="1">
        <v>0</v>
      </c>
      <c r="R46" s="5">
        <f>(1.2*(Q46+P46)*N46)+(1.6*(O46)*N46)+Y46</f>
        <v>1628</v>
      </c>
      <c r="S46" s="13"/>
      <c r="T46" s="1">
        <v>14</v>
      </c>
      <c r="U46" s="1">
        <v>2.5</v>
      </c>
      <c r="V46" s="1">
        <v>185</v>
      </c>
      <c r="W46" s="1">
        <v>20</v>
      </c>
      <c r="X46" s="1">
        <v>0</v>
      </c>
      <c r="Y46" s="5">
        <f t="shared" si="6"/>
        <v>800</v>
      </c>
      <c r="AF46" s="5">
        <f t="shared" si="9"/>
        <v>0</v>
      </c>
    </row>
    <row r="47" spans="1:32" x14ac:dyDescent="0.25">
      <c r="A47" s="25"/>
      <c r="B47" s="11" t="s">
        <v>18</v>
      </c>
      <c r="C47" s="1">
        <v>35</v>
      </c>
      <c r="D47" s="1">
        <v>32</v>
      </c>
      <c r="E47" s="1">
        <v>9</v>
      </c>
      <c r="F47" s="1">
        <v>0</v>
      </c>
      <c r="G47" s="1">
        <v>85</v>
      </c>
      <c r="H47" s="1">
        <v>20</v>
      </c>
      <c r="I47" s="1">
        <v>0</v>
      </c>
      <c r="J47" s="5">
        <f t="shared" si="8"/>
        <v>1120</v>
      </c>
      <c r="K47" s="5">
        <f t="shared" ref="K47:K48" si="10">(1.2*(C47+H47+I47)*E47)+(1.6*(G47)*E47)+(0.5*(F47)*E47)+R47</f>
        <v>3474</v>
      </c>
      <c r="L47" s="13"/>
      <c r="M47" s="1">
        <v>14</v>
      </c>
      <c r="N47" s="1">
        <v>9</v>
      </c>
      <c r="O47" s="1">
        <v>100</v>
      </c>
      <c r="P47" s="1">
        <v>20</v>
      </c>
      <c r="Q47" s="1">
        <v>0</v>
      </c>
      <c r="R47" s="5">
        <f t="shared" si="7"/>
        <v>1656</v>
      </c>
      <c r="Y47" s="5">
        <f t="shared" si="6"/>
        <v>0</v>
      </c>
      <c r="AF47" s="5">
        <f t="shared" si="9"/>
        <v>0</v>
      </c>
    </row>
    <row r="48" spans="1:32" x14ac:dyDescent="0.25">
      <c r="A48" s="25"/>
      <c r="B48" s="11" t="s">
        <v>18</v>
      </c>
      <c r="C48" s="1">
        <v>35</v>
      </c>
      <c r="D48" s="7">
        <v>32</v>
      </c>
      <c r="E48" s="1">
        <v>8</v>
      </c>
      <c r="F48" s="1">
        <v>0</v>
      </c>
      <c r="G48" s="1">
        <v>85</v>
      </c>
      <c r="H48" s="1">
        <v>20</v>
      </c>
      <c r="I48" s="1">
        <v>0</v>
      </c>
      <c r="J48" s="5">
        <f t="shared" si="8"/>
        <v>1120</v>
      </c>
      <c r="K48" s="5">
        <f t="shared" si="10"/>
        <v>1756</v>
      </c>
      <c r="L48" s="13"/>
      <c r="M48" s="1">
        <v>14</v>
      </c>
      <c r="N48" s="1">
        <v>4.5</v>
      </c>
      <c r="O48" s="1">
        <v>100</v>
      </c>
      <c r="P48" s="1">
        <v>20</v>
      </c>
      <c r="Q48" s="1">
        <v>0</v>
      </c>
      <c r="R48" s="5">
        <f>(1.2*(Q48+P48)*N48)+(1.6*(O48)*N48)-Y48</f>
        <v>140</v>
      </c>
      <c r="S48" s="12"/>
      <c r="T48" s="1">
        <v>5.4165999999999999</v>
      </c>
      <c r="U48" s="1">
        <v>4</v>
      </c>
      <c r="V48" s="1">
        <v>85</v>
      </c>
      <c r="W48" s="1">
        <v>20</v>
      </c>
      <c r="X48" s="1">
        <v>0</v>
      </c>
      <c r="Y48" s="5">
        <f>(1.2*(W48+X48)*U48)+(1.6*(V48)*U48)+AF48</f>
        <v>688</v>
      </c>
      <c r="Z48" s="13"/>
      <c r="AA48" s="1">
        <v>1</v>
      </c>
      <c r="AB48" s="1">
        <v>1</v>
      </c>
      <c r="AC48" s="1">
        <v>0</v>
      </c>
      <c r="AD48" s="1">
        <v>0</v>
      </c>
      <c r="AE48" s="1">
        <v>40</v>
      </c>
      <c r="AF48" s="5">
        <f t="shared" si="9"/>
        <v>48</v>
      </c>
    </row>
    <row r="49" spans="1:39" x14ac:dyDescent="0.25">
      <c r="A49" s="25"/>
      <c r="B49" s="11" t="s">
        <v>20</v>
      </c>
      <c r="C49" s="1">
        <v>26</v>
      </c>
      <c r="D49" s="7">
        <v>26.583300000000001</v>
      </c>
      <c r="E49" s="1">
        <v>8</v>
      </c>
      <c r="F49" s="1">
        <v>0</v>
      </c>
      <c r="G49" s="1">
        <v>85</v>
      </c>
      <c r="H49" s="1">
        <v>20</v>
      </c>
      <c r="I49" s="1">
        <v>0</v>
      </c>
      <c r="J49" s="5">
        <f t="shared" si="8"/>
        <v>691.16579999999999</v>
      </c>
      <c r="K49" s="5">
        <f t="shared" si="1"/>
        <v>1529.6</v>
      </c>
      <c r="R49" s="5">
        <f t="shared" si="7"/>
        <v>0</v>
      </c>
      <c r="Y49" s="5">
        <f t="shared" ref="Y49:Y54" si="11">(1.2*(W49+X49)*U49)+(1.6*(V49)*U49)+AF49</f>
        <v>48</v>
      </c>
      <c r="Z49" s="13"/>
      <c r="AA49" s="1">
        <v>1</v>
      </c>
      <c r="AB49" s="1">
        <v>1</v>
      </c>
      <c r="AC49" s="1">
        <v>0</v>
      </c>
      <c r="AD49" s="1">
        <v>0</v>
      </c>
      <c r="AE49" s="1">
        <v>40</v>
      </c>
      <c r="AF49" s="5">
        <f t="shared" si="9"/>
        <v>48</v>
      </c>
    </row>
    <row r="50" spans="1:39" x14ac:dyDescent="0.25">
      <c r="A50" s="25"/>
      <c r="B50" s="11" t="s">
        <v>18</v>
      </c>
      <c r="C50" s="1">
        <v>35</v>
      </c>
      <c r="D50" s="1">
        <v>32</v>
      </c>
      <c r="E50" s="1">
        <v>8</v>
      </c>
      <c r="F50" s="1">
        <v>0</v>
      </c>
      <c r="G50" s="1">
        <v>85</v>
      </c>
      <c r="H50" s="1">
        <v>20</v>
      </c>
      <c r="I50" s="1">
        <v>0</v>
      </c>
      <c r="J50" s="5">
        <f t="shared" si="8"/>
        <v>1120</v>
      </c>
      <c r="K50" s="5">
        <f>(1.2*(C50+H50+I50)*E50)+(1.6*(G50)*E50)+(0.5*(F50)*E50)-R50</f>
        <v>1456</v>
      </c>
      <c r="L50" s="12"/>
      <c r="M50" s="1">
        <v>5.4166600000000003</v>
      </c>
      <c r="N50" s="1">
        <v>1</v>
      </c>
      <c r="O50" s="1">
        <v>85</v>
      </c>
      <c r="P50" s="1">
        <v>20</v>
      </c>
      <c r="Q50" s="1">
        <v>0</v>
      </c>
      <c r="R50" s="5">
        <f t="shared" si="7"/>
        <v>160</v>
      </c>
      <c r="Y50" s="5">
        <f t="shared" si="11"/>
        <v>48</v>
      </c>
      <c r="Z50" s="13"/>
      <c r="AA50" s="1">
        <v>1</v>
      </c>
      <c r="AB50" s="1">
        <v>1</v>
      </c>
      <c r="AC50" s="1">
        <v>0</v>
      </c>
      <c r="AD50" s="1">
        <v>0</v>
      </c>
      <c r="AE50" s="1">
        <v>40</v>
      </c>
      <c r="AF50" s="5">
        <f t="shared" si="9"/>
        <v>48</v>
      </c>
    </row>
    <row r="51" spans="1:39" x14ac:dyDescent="0.25">
      <c r="A51" s="25"/>
      <c r="B51" s="11" t="s">
        <v>13</v>
      </c>
      <c r="C51" s="1">
        <v>19</v>
      </c>
      <c r="D51" s="7">
        <v>5.4166600000000003</v>
      </c>
      <c r="E51" s="7">
        <v>3</v>
      </c>
      <c r="F51" s="1">
        <v>0</v>
      </c>
      <c r="G51" s="1">
        <v>85</v>
      </c>
      <c r="H51" s="1">
        <v>20</v>
      </c>
      <c r="I51" s="1">
        <v>0</v>
      </c>
      <c r="J51" s="5">
        <f t="shared" si="8"/>
        <v>102.91654</v>
      </c>
      <c r="K51" s="5">
        <f t="shared" si="1"/>
        <v>548.4</v>
      </c>
      <c r="R51" s="5">
        <f t="shared" si="7"/>
        <v>0</v>
      </c>
      <c r="Y51" s="5">
        <f t="shared" si="11"/>
        <v>48</v>
      </c>
      <c r="Z51" s="13"/>
      <c r="AA51" s="1">
        <v>1</v>
      </c>
      <c r="AB51" s="1">
        <v>1</v>
      </c>
      <c r="AC51" s="1">
        <v>0</v>
      </c>
      <c r="AD51" s="1">
        <v>0</v>
      </c>
      <c r="AE51" s="1">
        <v>40</v>
      </c>
      <c r="AF51" s="5">
        <f t="shared" si="9"/>
        <v>48</v>
      </c>
    </row>
    <row r="52" spans="1:39" x14ac:dyDescent="0.25">
      <c r="A52" s="25"/>
      <c r="B52" s="11" t="s">
        <v>18</v>
      </c>
      <c r="C52" s="1">
        <v>35</v>
      </c>
      <c r="D52" s="1">
        <v>32</v>
      </c>
      <c r="E52" s="1">
        <v>8</v>
      </c>
      <c r="F52" s="1">
        <v>0</v>
      </c>
      <c r="G52" s="1">
        <v>85</v>
      </c>
      <c r="H52" s="1">
        <v>20</v>
      </c>
      <c r="I52" s="1">
        <v>0</v>
      </c>
      <c r="J52" s="5">
        <f t="shared" si="8"/>
        <v>1120</v>
      </c>
      <c r="K52" s="5">
        <f t="shared" si="1"/>
        <v>1616</v>
      </c>
      <c r="R52" s="5">
        <f t="shared" si="7"/>
        <v>0</v>
      </c>
      <c r="Y52" s="5">
        <f t="shared" si="11"/>
        <v>48</v>
      </c>
      <c r="Z52" s="13"/>
      <c r="AA52" s="1">
        <v>1</v>
      </c>
      <c r="AB52" s="1">
        <v>1</v>
      </c>
      <c r="AC52" s="1">
        <v>0</v>
      </c>
      <c r="AD52" s="1">
        <v>0</v>
      </c>
      <c r="AE52" s="1">
        <v>40</v>
      </c>
      <c r="AF52" s="5">
        <f t="shared" si="9"/>
        <v>48</v>
      </c>
    </row>
    <row r="53" spans="1:39" x14ac:dyDescent="0.25">
      <c r="A53" s="25"/>
      <c r="B53" s="11" t="s">
        <v>18</v>
      </c>
      <c r="C53" s="1">
        <v>35</v>
      </c>
      <c r="D53" s="1">
        <v>32</v>
      </c>
      <c r="E53" s="1">
        <v>8</v>
      </c>
      <c r="F53" s="1">
        <v>0</v>
      </c>
      <c r="G53" s="1">
        <v>85</v>
      </c>
      <c r="H53" s="1">
        <v>20</v>
      </c>
      <c r="I53" s="1">
        <v>0</v>
      </c>
      <c r="J53" s="5">
        <f t="shared" si="8"/>
        <v>1120</v>
      </c>
      <c r="K53" s="5">
        <f t="shared" si="1"/>
        <v>1616</v>
      </c>
      <c r="R53" s="5">
        <f t="shared" si="7"/>
        <v>0</v>
      </c>
      <c r="Y53" s="5">
        <f t="shared" si="11"/>
        <v>48</v>
      </c>
      <c r="Z53" s="13"/>
      <c r="AA53" s="1">
        <v>1</v>
      </c>
      <c r="AB53" s="1">
        <v>1</v>
      </c>
      <c r="AC53" s="1">
        <v>0</v>
      </c>
      <c r="AD53" s="1">
        <v>0</v>
      </c>
      <c r="AE53" s="1">
        <v>40</v>
      </c>
      <c r="AF53" s="5">
        <f t="shared" si="9"/>
        <v>48</v>
      </c>
    </row>
    <row r="54" spans="1:39" x14ac:dyDescent="0.25">
      <c r="A54" s="25"/>
      <c r="B54" s="11" t="s">
        <v>17</v>
      </c>
      <c r="C54" s="1">
        <v>50</v>
      </c>
      <c r="D54" s="1">
        <v>32</v>
      </c>
      <c r="E54" s="1">
        <v>5</v>
      </c>
      <c r="F54" s="1">
        <v>0</v>
      </c>
      <c r="G54" s="1">
        <v>85</v>
      </c>
      <c r="H54" s="1">
        <v>20</v>
      </c>
      <c r="I54" s="1">
        <v>40</v>
      </c>
      <c r="J54" s="5">
        <f t="shared" si="8"/>
        <v>1600</v>
      </c>
      <c r="K54" s="5">
        <f t="shared" si="1"/>
        <v>1340</v>
      </c>
      <c r="L54" s="6"/>
      <c r="R54" s="5">
        <f t="shared" si="7"/>
        <v>0</v>
      </c>
      <c r="Y54" s="5">
        <f t="shared" si="11"/>
        <v>48</v>
      </c>
      <c r="Z54" s="13"/>
      <c r="AA54" s="1">
        <v>1</v>
      </c>
      <c r="AB54" s="1">
        <v>1</v>
      </c>
      <c r="AC54" s="1">
        <v>0</v>
      </c>
      <c r="AD54" s="1">
        <v>0</v>
      </c>
      <c r="AE54" s="1">
        <v>40</v>
      </c>
      <c r="AF54" s="5">
        <f t="shared" si="9"/>
        <v>48</v>
      </c>
    </row>
    <row r="55" spans="1:39" x14ac:dyDescent="0.25">
      <c r="A55" s="25"/>
      <c r="B55" s="11" t="s">
        <v>24</v>
      </c>
      <c r="C55" s="7">
        <v>17.27</v>
      </c>
      <c r="D55" s="7">
        <v>2.5</v>
      </c>
      <c r="E55" s="7">
        <v>4.875</v>
      </c>
      <c r="F55" s="1">
        <v>0</v>
      </c>
      <c r="G55" s="1">
        <v>85</v>
      </c>
      <c r="H55" s="1">
        <v>20</v>
      </c>
      <c r="I55" s="1">
        <v>0</v>
      </c>
      <c r="J55" s="5">
        <f t="shared" si="8"/>
        <v>43.174999999999997</v>
      </c>
      <c r="K55" s="5">
        <f>(1.2*(C55+H55+I55)*E55)+(1.6*(G55)*E55)+(0.5*(F55)*E55)+R55</f>
        <v>1895.0295000000001</v>
      </c>
      <c r="L55" s="13"/>
      <c r="M55" s="1">
        <v>2.5</v>
      </c>
      <c r="N55" s="1">
        <v>4.875</v>
      </c>
      <c r="O55" s="1">
        <v>100</v>
      </c>
      <c r="P55" s="1">
        <v>20</v>
      </c>
      <c r="Q55" s="1">
        <v>0</v>
      </c>
      <c r="R55" s="5">
        <f>(1.2*(Q55+P55)*N55)+(1.6*(O55)*N55)+Y55</f>
        <v>1014</v>
      </c>
      <c r="S55" s="13"/>
      <c r="T55" s="1">
        <v>1</v>
      </c>
      <c r="U55" s="1">
        <v>4.875</v>
      </c>
      <c r="V55" s="1">
        <v>0</v>
      </c>
      <c r="W55" s="1">
        <v>0</v>
      </c>
      <c r="X55" s="1">
        <v>20</v>
      </c>
      <c r="Y55" s="5">
        <f t="shared" si="6"/>
        <v>117</v>
      </c>
      <c r="AF55" s="5">
        <f t="shared" si="9"/>
        <v>0</v>
      </c>
    </row>
    <row r="56" spans="1:39" x14ac:dyDescent="0.25">
      <c r="A56" s="25"/>
      <c r="B56" s="11" t="s">
        <v>24</v>
      </c>
      <c r="C56" s="7">
        <v>17.27</v>
      </c>
      <c r="D56" s="7">
        <v>2.5</v>
      </c>
      <c r="E56" s="7">
        <v>4.5</v>
      </c>
      <c r="F56" s="1">
        <v>0</v>
      </c>
      <c r="G56" s="1">
        <v>85</v>
      </c>
      <c r="H56" s="1">
        <v>20</v>
      </c>
      <c r="I56" s="1">
        <v>0</v>
      </c>
      <c r="J56" s="5">
        <f t="shared" si="8"/>
        <v>43.174999999999997</v>
      </c>
      <c r="K56" s="5">
        <f t="shared" ref="K56:K58" si="12">(1.2*(C56+H56+I56)*E56)+(1.6*(G56)*E56)+(0.5*(F56)*E56)+R56</f>
        <v>1749.258</v>
      </c>
      <c r="L56" s="13"/>
      <c r="M56" s="1">
        <v>2.5</v>
      </c>
      <c r="N56" s="1">
        <v>4.5</v>
      </c>
      <c r="O56" s="1">
        <v>100</v>
      </c>
      <c r="P56" s="1">
        <v>20</v>
      </c>
      <c r="Q56" s="1">
        <v>0</v>
      </c>
      <c r="R56" s="5">
        <f t="shared" ref="R56:R58" si="13">(1.2*(Q56+P56)*N56)+(1.6*(O56)*N56)+Y56</f>
        <v>936</v>
      </c>
      <c r="S56" s="13"/>
      <c r="T56" s="1">
        <v>1</v>
      </c>
      <c r="U56" s="1">
        <v>4.5</v>
      </c>
      <c r="V56" s="1">
        <v>0</v>
      </c>
      <c r="W56" s="1">
        <v>0</v>
      </c>
      <c r="X56" s="1">
        <v>20</v>
      </c>
      <c r="Y56" s="5">
        <f t="shared" si="6"/>
        <v>108</v>
      </c>
      <c r="AF56" s="5">
        <f t="shared" si="9"/>
        <v>0</v>
      </c>
    </row>
    <row r="57" spans="1:39" x14ac:dyDescent="0.25">
      <c r="A57" s="25"/>
      <c r="B57" s="11" t="s">
        <v>24</v>
      </c>
      <c r="C57" s="7">
        <v>17.27</v>
      </c>
      <c r="D57" s="7">
        <v>2.5</v>
      </c>
      <c r="E57" s="7">
        <v>4</v>
      </c>
      <c r="F57" s="1">
        <v>0</v>
      </c>
      <c r="G57" s="1">
        <v>85</v>
      </c>
      <c r="H57" s="1">
        <v>20</v>
      </c>
      <c r="I57" s="1">
        <v>0</v>
      </c>
      <c r="J57" s="5">
        <f t="shared" si="8"/>
        <v>43.174999999999997</v>
      </c>
      <c r="K57" s="5">
        <f t="shared" si="12"/>
        <v>1554.896</v>
      </c>
      <c r="L57" s="13"/>
      <c r="M57" s="1">
        <v>2.5</v>
      </c>
      <c r="N57" s="1">
        <v>4</v>
      </c>
      <c r="O57" s="1">
        <v>100</v>
      </c>
      <c r="P57" s="1">
        <v>20</v>
      </c>
      <c r="Q57" s="1">
        <v>0</v>
      </c>
      <c r="R57" s="5">
        <f t="shared" si="13"/>
        <v>832</v>
      </c>
      <c r="S57" s="13"/>
      <c r="T57" s="1">
        <v>1</v>
      </c>
      <c r="U57" s="1">
        <v>4</v>
      </c>
      <c r="V57" s="1">
        <v>0</v>
      </c>
      <c r="W57" s="1">
        <v>0</v>
      </c>
      <c r="X57" s="1">
        <v>20</v>
      </c>
      <c r="Y57" s="5">
        <f t="shared" si="6"/>
        <v>96</v>
      </c>
      <c r="AF57" s="5">
        <f t="shared" si="9"/>
        <v>0</v>
      </c>
    </row>
    <row r="58" spans="1:39" x14ac:dyDescent="0.25">
      <c r="A58" s="25"/>
      <c r="B58" s="11" t="s">
        <v>24</v>
      </c>
      <c r="C58" s="7">
        <v>17.27</v>
      </c>
      <c r="D58" s="7">
        <v>2.5</v>
      </c>
      <c r="E58" s="7">
        <v>1.875</v>
      </c>
      <c r="F58" s="1">
        <v>0</v>
      </c>
      <c r="G58" s="1">
        <v>85</v>
      </c>
      <c r="H58" s="1">
        <v>20</v>
      </c>
      <c r="I58" s="1">
        <v>0</v>
      </c>
      <c r="J58" s="5">
        <f t="shared" si="8"/>
        <v>43.174999999999997</v>
      </c>
      <c r="K58" s="5">
        <f t="shared" si="12"/>
        <v>728.85749999999996</v>
      </c>
      <c r="L58" s="13"/>
      <c r="M58" s="1">
        <v>2.5</v>
      </c>
      <c r="N58" s="1">
        <v>1.875</v>
      </c>
      <c r="O58" s="1">
        <v>100</v>
      </c>
      <c r="P58" s="1">
        <v>20</v>
      </c>
      <c r="Q58" s="1">
        <v>0</v>
      </c>
      <c r="R58" s="5">
        <f t="shared" si="13"/>
        <v>390</v>
      </c>
      <c r="S58" s="13"/>
      <c r="T58" s="1">
        <v>1</v>
      </c>
      <c r="U58" s="1">
        <v>1.875</v>
      </c>
      <c r="V58" s="1">
        <v>0</v>
      </c>
      <c r="W58" s="1">
        <v>0</v>
      </c>
      <c r="X58" s="1">
        <v>20</v>
      </c>
      <c r="Y58" s="5">
        <f t="shared" si="6"/>
        <v>45</v>
      </c>
      <c r="AF58" s="5">
        <f t="shared" si="9"/>
        <v>0</v>
      </c>
    </row>
    <row r="59" spans="1:39" x14ac:dyDescent="0.25">
      <c r="B59" s="2"/>
      <c r="D59" s="7"/>
      <c r="E59" s="7"/>
      <c r="R59" s="5">
        <f t="shared" si="7"/>
        <v>0</v>
      </c>
      <c r="Y59" s="5">
        <f t="shared" si="6"/>
        <v>0</v>
      </c>
      <c r="AF59" s="5">
        <f t="shared" si="9"/>
        <v>0</v>
      </c>
    </row>
    <row r="60" spans="1:39" x14ac:dyDescent="0.25">
      <c r="A60" s="25" t="s">
        <v>10</v>
      </c>
      <c r="B60" s="3" t="s">
        <v>0</v>
      </c>
      <c r="C60" s="3" t="s">
        <v>3</v>
      </c>
      <c r="D60" s="3" t="s">
        <v>1</v>
      </c>
      <c r="E60" s="3" t="s">
        <v>2</v>
      </c>
      <c r="F60" s="3" t="s">
        <v>4</v>
      </c>
      <c r="G60" s="3" t="s">
        <v>14</v>
      </c>
      <c r="H60" s="3" t="s">
        <v>5</v>
      </c>
      <c r="I60" s="3" t="s">
        <v>15</v>
      </c>
      <c r="J60" s="5" t="s">
        <v>6</v>
      </c>
      <c r="K60" s="5" t="s">
        <v>37</v>
      </c>
      <c r="M60" s="3" t="s">
        <v>22</v>
      </c>
      <c r="N60" s="3" t="s">
        <v>21</v>
      </c>
      <c r="O60" s="3" t="s">
        <v>23</v>
      </c>
      <c r="P60" s="3" t="s">
        <v>5</v>
      </c>
      <c r="Q60" s="3" t="s">
        <v>15</v>
      </c>
      <c r="R60" s="5" t="s">
        <v>40</v>
      </c>
      <c r="T60" s="3" t="s">
        <v>30</v>
      </c>
      <c r="U60" s="3" t="s">
        <v>29</v>
      </c>
      <c r="V60" s="3" t="s">
        <v>28</v>
      </c>
      <c r="W60" s="3" t="s">
        <v>5</v>
      </c>
      <c r="X60" s="3" t="s">
        <v>15</v>
      </c>
      <c r="Y60" s="5" t="s">
        <v>37</v>
      </c>
      <c r="AA60" s="3" t="s">
        <v>31</v>
      </c>
      <c r="AB60" s="3" t="s">
        <v>32</v>
      </c>
      <c r="AC60" s="3" t="s">
        <v>33</v>
      </c>
      <c r="AD60" s="3" t="s">
        <v>5</v>
      </c>
      <c r="AE60" s="3" t="s">
        <v>15</v>
      </c>
      <c r="AF60" s="5" t="s">
        <v>39</v>
      </c>
      <c r="AH60" s="3" t="s">
        <v>34</v>
      </c>
      <c r="AI60" s="3" t="s">
        <v>35</v>
      </c>
      <c r="AJ60" s="3" t="s">
        <v>36</v>
      </c>
      <c r="AK60" s="3" t="s">
        <v>5</v>
      </c>
      <c r="AL60" s="3" t="s">
        <v>15</v>
      </c>
      <c r="AM60" s="5" t="s">
        <v>39</v>
      </c>
    </row>
    <row r="61" spans="1:39" x14ac:dyDescent="0.25">
      <c r="A61" s="25"/>
      <c r="B61" s="11" t="s">
        <v>13</v>
      </c>
      <c r="C61" s="1">
        <v>19</v>
      </c>
      <c r="D61" s="1">
        <v>6.875</v>
      </c>
      <c r="E61" s="10">
        <v>2.6770999999999998</v>
      </c>
      <c r="F61" s="1">
        <v>0</v>
      </c>
      <c r="G61" s="1">
        <v>85</v>
      </c>
      <c r="H61" s="1">
        <v>20</v>
      </c>
      <c r="I61" s="1">
        <v>20</v>
      </c>
      <c r="J61" s="5">
        <f>C61*D61</f>
        <v>130.625</v>
      </c>
      <c r="K61" s="5">
        <f t="shared" si="1"/>
        <v>553.62428</v>
      </c>
      <c r="R61" s="5">
        <f t="shared" si="7"/>
        <v>0</v>
      </c>
      <c r="Y61" s="5">
        <f t="shared" si="6"/>
        <v>0</v>
      </c>
      <c r="AF61" s="5">
        <f t="shared" si="9"/>
        <v>0</v>
      </c>
    </row>
    <row r="62" spans="1:39" x14ac:dyDescent="0.25">
      <c r="A62" s="25"/>
      <c r="B62" s="11" t="s">
        <v>13</v>
      </c>
      <c r="C62" s="1">
        <v>19</v>
      </c>
      <c r="D62" s="1">
        <v>8</v>
      </c>
      <c r="E62" s="7">
        <v>8.85</v>
      </c>
      <c r="F62" s="1">
        <v>0</v>
      </c>
      <c r="G62" s="1">
        <v>85</v>
      </c>
      <c r="H62" s="1">
        <v>20</v>
      </c>
      <c r="I62" s="1">
        <v>20</v>
      </c>
      <c r="J62" s="5">
        <f>C62*D62</f>
        <v>152</v>
      </c>
      <c r="K62" s="5">
        <f t="shared" si="1"/>
        <v>1830.1799999999998</v>
      </c>
      <c r="R62" s="5">
        <f t="shared" si="7"/>
        <v>0</v>
      </c>
      <c r="Y62" s="5">
        <f t="shared" si="6"/>
        <v>0</v>
      </c>
      <c r="AF62" s="5">
        <f t="shared" si="9"/>
        <v>0</v>
      </c>
    </row>
    <row r="63" spans="1:39" x14ac:dyDescent="0.25">
      <c r="A63" s="25"/>
      <c r="B63" s="11" t="s">
        <v>13</v>
      </c>
      <c r="C63" s="1">
        <v>19</v>
      </c>
      <c r="D63" s="1">
        <v>8</v>
      </c>
      <c r="E63" s="7">
        <v>8.85</v>
      </c>
      <c r="F63" s="1">
        <v>0</v>
      </c>
      <c r="G63" s="1">
        <v>85</v>
      </c>
      <c r="H63" s="1">
        <v>20</v>
      </c>
      <c r="I63" s="1">
        <v>20</v>
      </c>
      <c r="J63" s="5">
        <f>C63*D63</f>
        <v>152</v>
      </c>
      <c r="K63" s="5">
        <f t="shared" si="1"/>
        <v>1830.1799999999998</v>
      </c>
      <c r="R63" s="5">
        <f t="shared" si="7"/>
        <v>0</v>
      </c>
      <c r="Y63" s="5">
        <f t="shared" si="6"/>
        <v>0</v>
      </c>
      <c r="AF63" s="5">
        <f t="shared" si="9"/>
        <v>0</v>
      </c>
    </row>
    <row r="64" spans="1:39" x14ac:dyDescent="0.25">
      <c r="A64" s="25"/>
      <c r="B64" s="11" t="s">
        <v>13</v>
      </c>
      <c r="C64" s="1">
        <v>19</v>
      </c>
      <c r="D64" s="1">
        <v>8</v>
      </c>
      <c r="E64" s="7">
        <v>8.85</v>
      </c>
      <c r="F64" s="1">
        <v>0</v>
      </c>
      <c r="G64" s="1">
        <v>85</v>
      </c>
      <c r="H64" s="1">
        <v>20</v>
      </c>
      <c r="I64" s="1">
        <v>20</v>
      </c>
      <c r="J64" s="5">
        <f>C64*D64</f>
        <v>152</v>
      </c>
      <c r="K64" s="5">
        <f t="shared" si="1"/>
        <v>1830.1799999999998</v>
      </c>
      <c r="R64" s="5">
        <f t="shared" si="7"/>
        <v>0</v>
      </c>
      <c r="Y64" s="5">
        <f t="shared" si="6"/>
        <v>0</v>
      </c>
      <c r="AF64" s="5">
        <f t="shared" si="9"/>
        <v>0</v>
      </c>
    </row>
    <row r="65" spans="1:32" x14ac:dyDescent="0.25">
      <c r="A65" s="25"/>
      <c r="B65" s="11" t="s">
        <v>13</v>
      </c>
      <c r="C65" s="1">
        <v>19</v>
      </c>
      <c r="D65" s="1">
        <v>8</v>
      </c>
      <c r="E65" s="7">
        <v>2.6770999999999998</v>
      </c>
      <c r="F65" s="1">
        <v>0</v>
      </c>
      <c r="G65" s="1">
        <v>85</v>
      </c>
      <c r="H65" s="1">
        <v>20</v>
      </c>
      <c r="I65" s="1">
        <v>20</v>
      </c>
      <c r="J65" s="5">
        <f>C65*D65</f>
        <v>152</v>
      </c>
      <c r="K65" s="5">
        <f t="shared" si="1"/>
        <v>553.62428</v>
      </c>
      <c r="R65" s="5">
        <f t="shared" si="7"/>
        <v>0</v>
      </c>
      <c r="Y65" s="5">
        <f t="shared" si="6"/>
        <v>0</v>
      </c>
      <c r="AF65" s="5">
        <f t="shared" si="9"/>
        <v>0</v>
      </c>
    </row>
    <row r="66" spans="1:32" x14ac:dyDescent="0.25">
      <c r="A66" s="25"/>
      <c r="B66" s="24" t="s">
        <v>72</v>
      </c>
      <c r="E66" s="7"/>
      <c r="J66" s="5"/>
      <c r="K66" s="5">
        <f t="shared" si="1"/>
        <v>0</v>
      </c>
      <c r="R66" s="5">
        <f t="shared" si="7"/>
        <v>0</v>
      </c>
      <c r="Y66" s="5">
        <f t="shared" si="6"/>
        <v>0</v>
      </c>
      <c r="AF66" s="5">
        <f t="shared" si="9"/>
        <v>0</v>
      </c>
    </row>
    <row r="67" spans="1:32" x14ac:dyDescent="0.25">
      <c r="A67" s="25"/>
      <c r="B67" s="11" t="s">
        <v>13</v>
      </c>
      <c r="C67" s="1">
        <v>19</v>
      </c>
      <c r="D67" s="1">
        <v>8</v>
      </c>
      <c r="E67" s="7">
        <v>3.25</v>
      </c>
      <c r="F67" s="1">
        <v>0</v>
      </c>
      <c r="G67" s="1">
        <v>85</v>
      </c>
      <c r="H67" s="1">
        <v>20</v>
      </c>
      <c r="I67" s="1">
        <v>20</v>
      </c>
      <c r="J67" s="5">
        <f t="shared" ref="J67:J88" si="14">C67*D67</f>
        <v>152</v>
      </c>
      <c r="K67" s="5">
        <f t="shared" si="1"/>
        <v>672.1</v>
      </c>
      <c r="R67" s="5">
        <f t="shared" si="7"/>
        <v>0</v>
      </c>
      <c r="Y67" s="5">
        <f t="shared" si="6"/>
        <v>0</v>
      </c>
      <c r="AF67" s="5">
        <f t="shared" si="9"/>
        <v>0</v>
      </c>
    </row>
    <row r="68" spans="1:32" x14ac:dyDescent="0.25">
      <c r="A68" s="25"/>
      <c r="B68" s="11" t="s">
        <v>13</v>
      </c>
      <c r="C68" s="1">
        <v>19</v>
      </c>
      <c r="D68" s="1">
        <v>6.875</v>
      </c>
      <c r="E68" s="1">
        <v>2.6770999999999998</v>
      </c>
      <c r="F68" s="1">
        <v>0</v>
      </c>
      <c r="G68" s="1">
        <v>85</v>
      </c>
      <c r="H68" s="1">
        <v>20</v>
      </c>
      <c r="I68" s="1">
        <v>20</v>
      </c>
      <c r="J68" s="5">
        <f t="shared" si="14"/>
        <v>130.625</v>
      </c>
      <c r="K68" s="5">
        <f t="shared" si="1"/>
        <v>553.62428</v>
      </c>
      <c r="R68" s="5">
        <f t="shared" si="7"/>
        <v>0</v>
      </c>
      <c r="Y68" s="5">
        <f t="shared" si="6"/>
        <v>0</v>
      </c>
      <c r="AF68" s="5">
        <f t="shared" si="9"/>
        <v>0</v>
      </c>
    </row>
    <row r="69" spans="1:32" x14ac:dyDescent="0.25">
      <c r="A69" s="25"/>
      <c r="B69" s="11" t="s">
        <v>13</v>
      </c>
      <c r="C69" s="1">
        <v>19</v>
      </c>
      <c r="D69" s="1">
        <v>6.875</v>
      </c>
      <c r="E69" s="1">
        <v>6.6771000000000003</v>
      </c>
      <c r="F69" s="1">
        <v>0</v>
      </c>
      <c r="G69" s="1">
        <v>85</v>
      </c>
      <c r="H69" s="1">
        <v>20</v>
      </c>
      <c r="I69" s="1">
        <v>0</v>
      </c>
      <c r="J69" s="5">
        <f t="shared" si="14"/>
        <v>130.625</v>
      </c>
      <c r="K69" s="5">
        <f>(1.2*(C69+H69+I69)*E69)+(1.6*(G69)*E69)+(0.5*(F69)*E69)+R69</f>
        <v>1244.5738799999999</v>
      </c>
      <c r="L69" s="13"/>
      <c r="M69" s="1">
        <v>1</v>
      </c>
      <c r="N69" s="1">
        <v>1</v>
      </c>
      <c r="O69" s="1">
        <v>0</v>
      </c>
      <c r="P69" s="1">
        <v>0</v>
      </c>
      <c r="Q69" s="1">
        <v>20</v>
      </c>
      <c r="R69" s="5">
        <f t="shared" si="7"/>
        <v>24</v>
      </c>
      <c r="Y69" s="5">
        <f t="shared" si="6"/>
        <v>0</v>
      </c>
      <c r="AF69" s="5">
        <f t="shared" si="9"/>
        <v>0</v>
      </c>
    </row>
    <row r="70" spans="1:32" x14ac:dyDescent="0.25">
      <c r="A70" s="25"/>
      <c r="B70" s="11" t="s">
        <v>13</v>
      </c>
      <c r="C70" s="1">
        <v>19</v>
      </c>
      <c r="D70" s="1">
        <v>6.875</v>
      </c>
      <c r="E70" s="1">
        <v>8</v>
      </c>
      <c r="F70" s="1">
        <v>0</v>
      </c>
      <c r="G70" s="1">
        <v>85</v>
      </c>
      <c r="H70" s="1">
        <v>20</v>
      </c>
      <c r="I70" s="1">
        <v>0</v>
      </c>
      <c r="J70" s="5">
        <f t="shared" si="14"/>
        <v>130.625</v>
      </c>
      <c r="K70" s="5">
        <f>(1.2*(C70+H70+I70)*E70)+(1.6*(G70)*E70)+(0.5*(F70)*E70)+R70</f>
        <v>1486.4</v>
      </c>
      <c r="L70" s="13"/>
      <c r="M70" s="1">
        <v>1</v>
      </c>
      <c r="N70" s="1">
        <v>1</v>
      </c>
      <c r="O70" s="1">
        <v>0</v>
      </c>
      <c r="P70" s="1">
        <v>0</v>
      </c>
      <c r="Q70" s="1">
        <v>20</v>
      </c>
      <c r="R70" s="5">
        <f t="shared" si="7"/>
        <v>24</v>
      </c>
      <c r="Y70" s="5">
        <f t="shared" si="6"/>
        <v>0</v>
      </c>
      <c r="AF70" s="5">
        <f t="shared" si="9"/>
        <v>0</v>
      </c>
    </row>
    <row r="71" spans="1:32" x14ac:dyDescent="0.25">
      <c r="A71" s="25"/>
      <c r="B71" s="11" t="s">
        <v>25</v>
      </c>
      <c r="C71" s="1">
        <v>18</v>
      </c>
      <c r="D71" s="1">
        <v>8</v>
      </c>
      <c r="E71" s="7">
        <v>13.5</v>
      </c>
      <c r="F71" s="1">
        <v>0</v>
      </c>
      <c r="G71" s="1">
        <v>85</v>
      </c>
      <c r="H71" s="1">
        <v>20</v>
      </c>
      <c r="I71" s="1">
        <v>0</v>
      </c>
      <c r="J71" s="5">
        <f t="shared" si="14"/>
        <v>144</v>
      </c>
      <c r="K71" s="5">
        <f t="shared" ref="K71:K92" si="15">(1.2*(C71+H71+I71)*E71)+(1.6*(G71)*E71)+(0.5*(F71)*E71)</f>
        <v>2451.6</v>
      </c>
      <c r="R71" s="5">
        <f t="shared" si="7"/>
        <v>0</v>
      </c>
      <c r="Y71" s="5">
        <f t="shared" si="6"/>
        <v>0</v>
      </c>
      <c r="AF71" s="5">
        <f t="shared" si="9"/>
        <v>0</v>
      </c>
    </row>
    <row r="72" spans="1:32" x14ac:dyDescent="0.25">
      <c r="A72" s="25"/>
      <c r="B72" s="11" t="s">
        <v>25</v>
      </c>
      <c r="C72" s="1">
        <v>18</v>
      </c>
      <c r="D72" s="1">
        <v>8</v>
      </c>
      <c r="E72" s="7">
        <v>13.5</v>
      </c>
      <c r="F72" s="1">
        <v>0</v>
      </c>
      <c r="G72" s="1">
        <v>85</v>
      </c>
      <c r="H72" s="1">
        <v>20</v>
      </c>
      <c r="I72" s="1">
        <v>0</v>
      </c>
      <c r="J72" s="5">
        <f t="shared" si="14"/>
        <v>144</v>
      </c>
      <c r="K72" s="5">
        <f t="shared" si="15"/>
        <v>2451.6</v>
      </c>
      <c r="R72" s="5">
        <f t="shared" si="7"/>
        <v>0</v>
      </c>
      <c r="Y72" s="5">
        <f t="shared" si="6"/>
        <v>0</v>
      </c>
      <c r="AF72" s="5">
        <f t="shared" si="9"/>
        <v>0</v>
      </c>
    </row>
    <row r="73" spans="1:32" x14ac:dyDescent="0.25">
      <c r="A73" s="25"/>
      <c r="B73" s="11" t="s">
        <v>25</v>
      </c>
      <c r="C73" s="1">
        <v>18</v>
      </c>
      <c r="D73" s="1">
        <v>8</v>
      </c>
      <c r="E73" s="7">
        <v>13.5</v>
      </c>
      <c r="F73" s="1">
        <v>0</v>
      </c>
      <c r="G73" s="1">
        <v>85</v>
      </c>
      <c r="H73" s="1">
        <v>20</v>
      </c>
      <c r="I73" s="1">
        <v>0</v>
      </c>
      <c r="J73" s="5">
        <f t="shared" si="14"/>
        <v>144</v>
      </c>
      <c r="K73" s="5">
        <f t="shared" si="15"/>
        <v>2451.6</v>
      </c>
      <c r="R73" s="5">
        <f t="shared" si="7"/>
        <v>0</v>
      </c>
      <c r="Y73" s="5">
        <f t="shared" si="6"/>
        <v>0</v>
      </c>
      <c r="AF73" s="5">
        <f t="shared" si="9"/>
        <v>0</v>
      </c>
    </row>
    <row r="74" spans="1:32" x14ac:dyDescent="0.25">
      <c r="A74" s="25"/>
      <c r="B74" s="11" t="s">
        <v>26</v>
      </c>
      <c r="C74" s="1">
        <v>40</v>
      </c>
      <c r="D74" s="1">
        <v>8</v>
      </c>
      <c r="E74" s="1">
        <v>6.6771000000000003</v>
      </c>
      <c r="F74" s="1">
        <v>0</v>
      </c>
      <c r="G74" s="1">
        <v>85</v>
      </c>
      <c r="H74" s="1">
        <v>20</v>
      </c>
      <c r="I74" s="1">
        <v>0</v>
      </c>
      <c r="J74" s="5">
        <f t="shared" si="14"/>
        <v>320</v>
      </c>
      <c r="K74" s="5">
        <f t="shared" si="15"/>
        <v>1388.8368</v>
      </c>
      <c r="R74" s="5">
        <f t="shared" si="7"/>
        <v>0</v>
      </c>
      <c r="Y74" s="5">
        <f t="shared" si="6"/>
        <v>0</v>
      </c>
      <c r="AF74" s="5">
        <f t="shared" si="9"/>
        <v>0</v>
      </c>
    </row>
    <row r="75" spans="1:32" x14ac:dyDescent="0.25">
      <c r="A75" s="25"/>
      <c r="B75" s="11" t="s">
        <v>26</v>
      </c>
      <c r="C75" s="1">
        <v>40</v>
      </c>
      <c r="D75" s="1">
        <v>8</v>
      </c>
      <c r="E75" s="1">
        <v>10.728999999999999</v>
      </c>
      <c r="F75" s="1">
        <v>0</v>
      </c>
      <c r="G75" s="1">
        <v>85</v>
      </c>
      <c r="H75" s="1">
        <v>20</v>
      </c>
      <c r="I75" s="1">
        <v>0</v>
      </c>
      <c r="J75" s="5">
        <f t="shared" si="14"/>
        <v>320</v>
      </c>
      <c r="K75" s="5">
        <f t="shared" si="15"/>
        <v>2231.6319999999996</v>
      </c>
      <c r="R75" s="5">
        <f t="shared" si="7"/>
        <v>0</v>
      </c>
      <c r="Y75" s="5">
        <f t="shared" si="6"/>
        <v>0</v>
      </c>
      <c r="AF75" s="5">
        <f t="shared" si="9"/>
        <v>0</v>
      </c>
    </row>
    <row r="76" spans="1:32" x14ac:dyDescent="0.25">
      <c r="A76" s="25"/>
      <c r="B76" s="11" t="s">
        <v>26</v>
      </c>
      <c r="C76" s="1">
        <v>40</v>
      </c>
      <c r="D76" s="1">
        <v>8</v>
      </c>
      <c r="E76" s="1">
        <v>6.625</v>
      </c>
      <c r="F76" s="1">
        <v>0</v>
      </c>
      <c r="G76" s="1">
        <v>85</v>
      </c>
      <c r="H76" s="1">
        <v>20</v>
      </c>
      <c r="I76" s="1">
        <v>0</v>
      </c>
      <c r="J76" s="5">
        <f t="shared" si="14"/>
        <v>320</v>
      </c>
      <c r="K76" s="5">
        <f t="shared" si="15"/>
        <v>1378</v>
      </c>
      <c r="R76" s="5">
        <f t="shared" si="7"/>
        <v>0</v>
      </c>
      <c r="Y76" s="5">
        <f t="shared" si="6"/>
        <v>0</v>
      </c>
      <c r="AF76" s="5">
        <f t="shared" si="9"/>
        <v>0</v>
      </c>
    </row>
    <row r="77" spans="1:32" x14ac:dyDescent="0.25">
      <c r="A77" s="25"/>
      <c r="B77" s="11" t="s">
        <v>26</v>
      </c>
      <c r="C77" s="1">
        <v>40</v>
      </c>
      <c r="D77" s="1">
        <v>8</v>
      </c>
      <c r="E77" s="1">
        <v>7.375</v>
      </c>
      <c r="F77" s="1">
        <v>0</v>
      </c>
      <c r="G77" s="1">
        <v>85</v>
      </c>
      <c r="H77" s="1">
        <v>20</v>
      </c>
      <c r="I77" s="1">
        <v>0</v>
      </c>
      <c r="J77" s="5">
        <f t="shared" si="14"/>
        <v>320</v>
      </c>
      <c r="K77" s="5">
        <f t="shared" si="15"/>
        <v>1534</v>
      </c>
      <c r="R77" s="5">
        <f t="shared" si="7"/>
        <v>0</v>
      </c>
      <c r="Y77" s="5">
        <f t="shared" si="6"/>
        <v>0</v>
      </c>
      <c r="AF77" s="5">
        <f t="shared" si="9"/>
        <v>0</v>
      </c>
    </row>
    <row r="78" spans="1:32" x14ac:dyDescent="0.25">
      <c r="A78" s="25"/>
      <c r="B78" s="11" t="s">
        <v>26</v>
      </c>
      <c r="C78" s="1">
        <v>40</v>
      </c>
      <c r="D78" s="1">
        <v>8</v>
      </c>
      <c r="E78" s="1">
        <v>6.7290999999999999</v>
      </c>
      <c r="F78" s="1">
        <v>0</v>
      </c>
      <c r="G78" s="1">
        <v>85</v>
      </c>
      <c r="H78" s="1">
        <v>20</v>
      </c>
      <c r="I78" s="1">
        <v>0</v>
      </c>
      <c r="J78" s="5">
        <f t="shared" si="14"/>
        <v>320</v>
      </c>
      <c r="K78" s="5">
        <f t="shared" si="15"/>
        <v>1399.6528000000001</v>
      </c>
      <c r="R78" s="5">
        <f t="shared" si="7"/>
        <v>0</v>
      </c>
      <c r="Y78" s="5">
        <f t="shared" si="6"/>
        <v>0</v>
      </c>
      <c r="AF78" s="5">
        <f t="shared" si="9"/>
        <v>0</v>
      </c>
    </row>
    <row r="79" spans="1:32" x14ac:dyDescent="0.25">
      <c r="A79" s="25"/>
      <c r="B79" s="11" t="s">
        <v>13</v>
      </c>
      <c r="C79" s="1">
        <v>19</v>
      </c>
      <c r="D79" s="1">
        <v>8</v>
      </c>
      <c r="E79" s="1">
        <v>6.7709999999999999</v>
      </c>
      <c r="F79" s="1">
        <v>0</v>
      </c>
      <c r="G79" s="1">
        <v>85</v>
      </c>
      <c r="H79" s="1">
        <v>20</v>
      </c>
      <c r="I79" s="1">
        <v>0</v>
      </c>
      <c r="J79" s="5">
        <f t="shared" si="14"/>
        <v>152</v>
      </c>
      <c r="K79" s="5">
        <f>(1.2*(C79+H79+I79)*E79)+(1.6*(G79)*E79)+(0.5*(F79)*E79)+R79</f>
        <v>1261.7388000000001</v>
      </c>
      <c r="L79" s="13"/>
      <c r="M79" s="1">
        <v>1</v>
      </c>
      <c r="N79" s="1">
        <v>1</v>
      </c>
      <c r="O79" s="1">
        <v>0</v>
      </c>
      <c r="P79" s="1">
        <v>0</v>
      </c>
      <c r="Q79" s="1">
        <v>20</v>
      </c>
      <c r="R79" s="5">
        <f t="shared" si="7"/>
        <v>24</v>
      </c>
      <c r="Y79" s="5">
        <f t="shared" si="6"/>
        <v>0</v>
      </c>
      <c r="AF79" s="5">
        <f t="shared" si="9"/>
        <v>0</v>
      </c>
    </row>
    <row r="80" spans="1:32" x14ac:dyDescent="0.25">
      <c r="A80" s="25"/>
      <c r="B80" s="11" t="s">
        <v>13</v>
      </c>
      <c r="C80" s="1">
        <v>19</v>
      </c>
      <c r="D80" s="1">
        <v>8</v>
      </c>
      <c r="E80" s="1">
        <v>8</v>
      </c>
      <c r="F80" s="1">
        <v>0</v>
      </c>
      <c r="G80" s="1">
        <v>85</v>
      </c>
      <c r="H80" s="1">
        <v>20</v>
      </c>
      <c r="I80" s="1">
        <v>0</v>
      </c>
      <c r="J80" s="5">
        <f t="shared" si="14"/>
        <v>152</v>
      </c>
      <c r="K80" s="5">
        <f t="shared" ref="K80:K83" si="16">(1.2*(C80+H80+I80)*E80)+(1.6*(G80)*E80)+(0.5*(F80)*E80)+R80</f>
        <v>1486.4</v>
      </c>
      <c r="L80" s="13"/>
      <c r="M80" s="1">
        <v>1</v>
      </c>
      <c r="N80" s="1">
        <v>1</v>
      </c>
      <c r="O80" s="1">
        <v>0</v>
      </c>
      <c r="P80" s="1">
        <v>0</v>
      </c>
      <c r="Q80" s="1">
        <v>20</v>
      </c>
      <c r="R80" s="5">
        <f t="shared" si="7"/>
        <v>24</v>
      </c>
      <c r="Y80" s="5">
        <f t="shared" si="6"/>
        <v>0</v>
      </c>
      <c r="AF80" s="5">
        <f t="shared" si="9"/>
        <v>0</v>
      </c>
    </row>
    <row r="81" spans="1:39" x14ac:dyDescent="0.25">
      <c r="A81" s="25"/>
      <c r="B81" s="11" t="s">
        <v>13</v>
      </c>
      <c r="C81" s="1">
        <v>19</v>
      </c>
      <c r="D81" s="1">
        <v>8</v>
      </c>
      <c r="E81" s="1">
        <v>6.7290999999999999</v>
      </c>
      <c r="F81" s="1">
        <v>0</v>
      </c>
      <c r="G81" s="1">
        <v>85</v>
      </c>
      <c r="H81" s="1">
        <v>20</v>
      </c>
      <c r="I81" s="1">
        <v>0</v>
      </c>
      <c r="J81" s="5">
        <f t="shared" si="14"/>
        <v>152</v>
      </c>
      <c r="K81" s="5">
        <f t="shared" si="16"/>
        <v>1254.0794799999999</v>
      </c>
      <c r="L81" s="13"/>
      <c r="M81" s="1">
        <v>1</v>
      </c>
      <c r="N81" s="1">
        <v>1</v>
      </c>
      <c r="O81" s="1">
        <v>0</v>
      </c>
      <c r="P81" s="1">
        <v>0</v>
      </c>
      <c r="Q81" s="1">
        <v>20</v>
      </c>
      <c r="R81" s="5">
        <f t="shared" si="7"/>
        <v>24</v>
      </c>
      <c r="Y81" s="5">
        <f t="shared" si="6"/>
        <v>0</v>
      </c>
      <c r="AF81" s="5">
        <f t="shared" si="9"/>
        <v>0</v>
      </c>
    </row>
    <row r="82" spans="1:39" x14ac:dyDescent="0.25">
      <c r="A82" s="25"/>
      <c r="B82" s="11" t="s">
        <v>18</v>
      </c>
      <c r="C82" s="1">
        <v>35</v>
      </c>
      <c r="D82" s="1">
        <v>18</v>
      </c>
      <c r="E82" s="1">
        <v>21.25</v>
      </c>
      <c r="F82" s="1">
        <v>0</v>
      </c>
      <c r="G82" s="1">
        <v>85</v>
      </c>
      <c r="H82" s="1">
        <v>20</v>
      </c>
      <c r="I82" s="1">
        <v>0</v>
      </c>
      <c r="J82" s="5">
        <f t="shared" si="14"/>
        <v>630</v>
      </c>
      <c r="K82" s="5">
        <f t="shared" si="16"/>
        <v>6609.1559999999999</v>
      </c>
      <c r="L82" s="13"/>
      <c r="M82" s="1">
        <v>5</v>
      </c>
      <c r="N82" s="1">
        <v>16</v>
      </c>
      <c r="O82" s="1">
        <v>100</v>
      </c>
      <c r="P82" s="1">
        <v>20</v>
      </c>
      <c r="Q82" s="1">
        <v>0</v>
      </c>
      <c r="R82" s="5">
        <f>(1.2*(Q82+P82)*N82)+(1.6*(O82)*N82)+Y82</f>
        <v>2316.6559999999999</v>
      </c>
      <c r="S82" s="13"/>
      <c r="T82" s="1">
        <v>6.875</v>
      </c>
      <c r="U82" s="1">
        <v>1.4791000000000001</v>
      </c>
      <c r="V82" s="1">
        <v>85</v>
      </c>
      <c r="W82" s="1">
        <v>20</v>
      </c>
      <c r="X82" s="1">
        <v>0</v>
      </c>
      <c r="Y82" s="5">
        <f>(1.2*(W82+X82)*U82)+(1.6*(V82)*U82)-AF82</f>
        <v>-627.34400000000005</v>
      </c>
      <c r="Z82" s="12"/>
      <c r="AA82" s="1">
        <v>3</v>
      </c>
      <c r="AB82" s="1">
        <v>5.25</v>
      </c>
      <c r="AC82" s="1">
        <v>85</v>
      </c>
      <c r="AD82" s="1">
        <v>20</v>
      </c>
      <c r="AE82" s="1">
        <v>0</v>
      </c>
      <c r="AF82" s="5">
        <f>(1.2*(AD82+AE82)*AB82)+(1.6*(AC82)*AB82)+AM82</f>
        <v>864</v>
      </c>
      <c r="AG82" s="13"/>
      <c r="AH82" s="1">
        <v>1</v>
      </c>
      <c r="AI82" s="1">
        <v>1</v>
      </c>
      <c r="AJ82" s="1">
        <v>0</v>
      </c>
      <c r="AK82" s="1">
        <v>0</v>
      </c>
      <c r="AL82" s="1">
        <v>20</v>
      </c>
      <c r="AM82" s="5">
        <f>(1.2*(AK82+AL82)*AI82)+(1.6*AJ82*AI82)</f>
        <v>24</v>
      </c>
    </row>
    <row r="83" spans="1:39" x14ac:dyDescent="0.25">
      <c r="A83" s="25"/>
      <c r="B83" s="11" t="s">
        <v>9</v>
      </c>
      <c r="C83" s="1">
        <v>40</v>
      </c>
      <c r="D83" s="1">
        <v>24</v>
      </c>
      <c r="E83" s="1">
        <v>21.25</v>
      </c>
      <c r="F83" s="1">
        <v>0</v>
      </c>
      <c r="G83" s="1">
        <v>85</v>
      </c>
      <c r="H83" s="1">
        <v>20</v>
      </c>
      <c r="I83" s="1">
        <v>0</v>
      </c>
      <c r="J83" s="5">
        <f t="shared" si="14"/>
        <v>960</v>
      </c>
      <c r="K83" s="5">
        <f t="shared" si="16"/>
        <v>7600.6559999999999</v>
      </c>
      <c r="L83" s="13"/>
      <c r="M83" s="1">
        <v>24</v>
      </c>
      <c r="N83" s="1">
        <v>16</v>
      </c>
      <c r="O83" s="1">
        <v>100</v>
      </c>
      <c r="P83" s="1">
        <v>20</v>
      </c>
      <c r="Q83" s="1">
        <v>0</v>
      </c>
      <c r="R83" s="5">
        <f>(1.2*(Q83+P83)*N83)+(1.6*(O83)*N83)+Y83</f>
        <v>3180.6559999999999</v>
      </c>
      <c r="S83" s="13"/>
      <c r="T83" s="1">
        <v>8</v>
      </c>
      <c r="U83" s="1">
        <v>1.4791000000000001</v>
      </c>
      <c r="V83" s="1">
        <v>85</v>
      </c>
      <c r="W83" s="1">
        <v>20</v>
      </c>
      <c r="X83" s="1">
        <v>0</v>
      </c>
      <c r="Y83" s="5">
        <f t="shared" si="6"/>
        <v>236.65600000000001</v>
      </c>
      <c r="AF83" s="5">
        <f t="shared" si="9"/>
        <v>0</v>
      </c>
    </row>
    <row r="84" spans="1:39" x14ac:dyDescent="0.25">
      <c r="A84" s="25"/>
      <c r="B84" s="11" t="s">
        <v>18</v>
      </c>
      <c r="C84" s="1">
        <v>35</v>
      </c>
      <c r="D84" s="1">
        <v>18</v>
      </c>
      <c r="E84" s="1">
        <v>18.729099999999999</v>
      </c>
      <c r="F84" s="1">
        <v>0</v>
      </c>
      <c r="G84" s="1">
        <v>85</v>
      </c>
      <c r="H84" s="1">
        <v>20</v>
      </c>
      <c r="I84" s="1">
        <v>0</v>
      </c>
      <c r="J84" s="5">
        <f t="shared" si="14"/>
        <v>630</v>
      </c>
      <c r="K84" s="5">
        <f>(1.2*(C84+H84+I84)*E84)+(1.6*(G84)*E84)+(0.5*(F84)*E84)-R84</f>
        <v>3346.6221999999998</v>
      </c>
      <c r="L84" s="12"/>
      <c r="M84" s="1">
        <v>3</v>
      </c>
      <c r="N84" s="1">
        <v>2.7290999999999999</v>
      </c>
      <c r="O84" s="1">
        <v>85</v>
      </c>
      <c r="P84" s="1">
        <v>20</v>
      </c>
      <c r="Q84" s="1">
        <v>0</v>
      </c>
      <c r="R84" s="5">
        <f t="shared" si="7"/>
        <v>436.65600000000001</v>
      </c>
      <c r="Y84" s="5">
        <f t="shared" ref="Y84:Y116" si="17">(1.2*(W84+X84)*U84)+(1.6*(V84)*U84)</f>
        <v>0</v>
      </c>
      <c r="AF84" s="5">
        <f t="shared" si="9"/>
        <v>0</v>
      </c>
    </row>
    <row r="85" spans="1:39" x14ac:dyDescent="0.25">
      <c r="A85" s="25"/>
      <c r="B85" s="11" t="s">
        <v>24</v>
      </c>
      <c r="C85" s="7">
        <v>17.27</v>
      </c>
      <c r="D85" s="1">
        <v>2.5</v>
      </c>
      <c r="E85" s="1">
        <v>5</v>
      </c>
      <c r="F85" s="1">
        <v>40</v>
      </c>
      <c r="G85" s="1">
        <v>0</v>
      </c>
      <c r="H85" s="1">
        <v>20</v>
      </c>
      <c r="I85" s="1">
        <v>0</v>
      </c>
      <c r="J85" s="5">
        <f t="shared" si="14"/>
        <v>43.174999999999997</v>
      </c>
      <c r="K85" s="5">
        <f t="shared" si="15"/>
        <v>323.62</v>
      </c>
      <c r="R85" s="5">
        <f t="shared" si="7"/>
        <v>0</v>
      </c>
      <c r="Y85" s="5">
        <f t="shared" si="17"/>
        <v>0</v>
      </c>
      <c r="AF85" s="5">
        <f t="shared" si="9"/>
        <v>0</v>
      </c>
    </row>
    <row r="86" spans="1:39" x14ac:dyDescent="0.25">
      <c r="A86" s="25"/>
      <c r="B86" s="11" t="s">
        <v>24</v>
      </c>
      <c r="C86" s="7">
        <v>17.27</v>
      </c>
      <c r="D86" s="1">
        <v>2.5</v>
      </c>
      <c r="E86" s="1">
        <v>10</v>
      </c>
      <c r="F86" s="1">
        <v>40</v>
      </c>
      <c r="G86" s="1">
        <v>0</v>
      </c>
      <c r="H86" s="1">
        <v>20</v>
      </c>
      <c r="I86" s="1">
        <v>0</v>
      </c>
      <c r="J86" s="5">
        <f t="shared" si="14"/>
        <v>43.174999999999997</v>
      </c>
      <c r="K86" s="5">
        <f t="shared" si="15"/>
        <v>647.24</v>
      </c>
      <c r="R86" s="5">
        <f t="shared" si="7"/>
        <v>0</v>
      </c>
      <c r="Y86" s="5">
        <f t="shared" si="17"/>
        <v>0</v>
      </c>
      <c r="AF86" s="5">
        <f t="shared" si="9"/>
        <v>0</v>
      </c>
    </row>
    <row r="87" spans="1:39" x14ac:dyDescent="0.25">
      <c r="A87" s="25"/>
      <c r="B87" s="11" t="s">
        <v>24</v>
      </c>
      <c r="C87" s="7">
        <v>17.27</v>
      </c>
      <c r="D87" s="1">
        <v>2.5</v>
      </c>
      <c r="E87" s="1">
        <v>5</v>
      </c>
      <c r="F87" s="1">
        <v>40</v>
      </c>
      <c r="G87" s="1">
        <v>0</v>
      </c>
      <c r="H87" s="1">
        <v>20</v>
      </c>
      <c r="I87" s="1">
        <v>0</v>
      </c>
      <c r="J87" s="5">
        <f t="shared" si="14"/>
        <v>43.174999999999997</v>
      </c>
      <c r="K87" s="5">
        <f t="shared" si="15"/>
        <v>323.62</v>
      </c>
      <c r="R87" s="5">
        <f t="shared" si="7"/>
        <v>0</v>
      </c>
      <c r="Y87" s="5">
        <f t="shared" si="17"/>
        <v>0</v>
      </c>
      <c r="AF87" s="5">
        <f t="shared" si="9"/>
        <v>0</v>
      </c>
    </row>
    <row r="88" spans="1:39" x14ac:dyDescent="0.25">
      <c r="A88" s="25"/>
      <c r="B88" s="11" t="s">
        <v>20</v>
      </c>
      <c r="C88" s="1">
        <v>26</v>
      </c>
      <c r="D88" s="1">
        <v>18</v>
      </c>
      <c r="E88" s="1">
        <v>8</v>
      </c>
      <c r="F88" s="1">
        <v>0</v>
      </c>
      <c r="G88" s="1">
        <v>85</v>
      </c>
      <c r="H88" s="1">
        <v>20</v>
      </c>
      <c r="I88" s="1">
        <v>0</v>
      </c>
      <c r="J88" s="5">
        <f t="shared" si="14"/>
        <v>468</v>
      </c>
      <c r="K88" s="5">
        <f>(1.2*(C88+H88+I88)*E88)+(1.6*(G88)*E88)+(0.5*(F88)*E88)+R88</f>
        <v>2409.6</v>
      </c>
      <c r="L88" s="13"/>
      <c r="M88" s="1">
        <v>8.5</v>
      </c>
      <c r="N88" s="1">
        <v>5.5</v>
      </c>
      <c r="O88" s="1">
        <v>85</v>
      </c>
      <c r="P88" s="1">
        <v>20</v>
      </c>
      <c r="Q88" s="1">
        <v>0</v>
      </c>
      <c r="R88" s="5">
        <f t="shared" ref="R88:R116" si="18">(1.2*(Q88+P88)*N88)+(1.6*(O88)*N88)</f>
        <v>880</v>
      </c>
      <c r="Y88" s="5">
        <f t="shared" si="17"/>
        <v>0</v>
      </c>
      <c r="AF88" s="5">
        <f t="shared" si="9"/>
        <v>0</v>
      </c>
    </row>
    <row r="89" spans="1:39" x14ac:dyDescent="0.25">
      <c r="A89" s="25"/>
      <c r="B89" s="24" t="s">
        <v>72</v>
      </c>
      <c r="J89" s="5"/>
      <c r="K89" s="5">
        <f t="shared" ref="K89:K91" si="19">(1.2*(C89+H89+I89)*E89)+(1.6*(G89)*E89)+(0.5*(F89)*E89)+R89</f>
        <v>829.32719999999995</v>
      </c>
      <c r="L89" s="13"/>
      <c r="M89" s="1">
        <v>16</v>
      </c>
      <c r="N89" s="1">
        <v>2.3332999999999999</v>
      </c>
      <c r="O89" s="1">
        <v>100</v>
      </c>
      <c r="P89" s="1">
        <v>20</v>
      </c>
      <c r="Q89" s="1">
        <v>0</v>
      </c>
      <c r="R89" s="5">
        <f>(1.2*(Q89+P89)*N89)+(1.6*(O89)*N89)+Y89</f>
        <v>829.32719999999995</v>
      </c>
      <c r="S89" s="13"/>
      <c r="T89" s="1">
        <v>5.8333000000000004</v>
      </c>
      <c r="U89" s="1">
        <v>2.5</v>
      </c>
      <c r="V89" s="1">
        <v>85</v>
      </c>
      <c r="W89" s="1">
        <v>20</v>
      </c>
      <c r="X89" s="1">
        <v>0</v>
      </c>
      <c r="Y89" s="5">
        <f t="shared" si="17"/>
        <v>400</v>
      </c>
      <c r="AF89" s="5">
        <f t="shared" si="9"/>
        <v>0</v>
      </c>
    </row>
    <row r="90" spans="1:39" x14ac:dyDescent="0.25">
      <c r="A90" s="25"/>
      <c r="B90" s="11" t="s">
        <v>20</v>
      </c>
      <c r="C90" s="1">
        <v>26</v>
      </c>
      <c r="D90" s="1">
        <v>18</v>
      </c>
      <c r="E90" s="1">
        <v>2.2915999999999999</v>
      </c>
      <c r="F90" s="1">
        <v>0</v>
      </c>
      <c r="G90" s="1">
        <v>85</v>
      </c>
      <c r="H90" s="1">
        <v>20</v>
      </c>
      <c r="I90" s="1">
        <v>0</v>
      </c>
      <c r="J90" s="5">
        <f t="shared" ref="J90:J116" si="20">C90*D90</f>
        <v>468</v>
      </c>
      <c r="K90" s="5">
        <f t="shared" si="19"/>
        <v>1318.15392</v>
      </c>
      <c r="L90" s="13"/>
      <c r="M90" s="1">
        <v>8.5</v>
      </c>
      <c r="N90" s="1">
        <v>5.5</v>
      </c>
      <c r="O90" s="1">
        <v>85</v>
      </c>
      <c r="P90" s="1">
        <v>20</v>
      </c>
      <c r="Q90" s="1">
        <v>0</v>
      </c>
      <c r="R90" s="5">
        <f t="shared" ref="R90:R114" si="21">(1.2*(Q90+P90)*N90)+(1.6*(O90)*N90)+Y90</f>
        <v>880</v>
      </c>
      <c r="Y90" s="5">
        <f t="shared" si="17"/>
        <v>0</v>
      </c>
      <c r="AF90" s="5">
        <f t="shared" si="9"/>
        <v>0</v>
      </c>
    </row>
    <row r="91" spans="1:39" x14ac:dyDescent="0.25">
      <c r="A91" s="25"/>
      <c r="B91" s="11" t="s">
        <v>18</v>
      </c>
      <c r="C91" s="1">
        <v>35</v>
      </c>
      <c r="D91" s="1">
        <v>18</v>
      </c>
      <c r="E91" s="1">
        <v>32</v>
      </c>
      <c r="F91" s="1">
        <v>0</v>
      </c>
      <c r="G91" s="1">
        <v>85</v>
      </c>
      <c r="H91" s="1">
        <v>20</v>
      </c>
      <c r="I91" s="1">
        <v>0</v>
      </c>
      <c r="J91" s="5">
        <f t="shared" si="20"/>
        <v>630</v>
      </c>
      <c r="K91" s="5">
        <f t="shared" si="19"/>
        <v>6604</v>
      </c>
      <c r="L91" s="13"/>
      <c r="M91" s="1">
        <v>5</v>
      </c>
      <c r="N91" s="1">
        <v>0.5</v>
      </c>
      <c r="O91" s="1">
        <v>100</v>
      </c>
      <c r="P91" s="1">
        <v>20</v>
      </c>
      <c r="Q91" s="1">
        <v>0</v>
      </c>
      <c r="R91" s="5">
        <f t="shared" si="21"/>
        <v>140</v>
      </c>
      <c r="S91" s="13"/>
      <c r="T91" s="1">
        <v>1</v>
      </c>
      <c r="U91" s="1">
        <v>1</v>
      </c>
      <c r="V91" s="1">
        <v>0</v>
      </c>
      <c r="W91" s="1">
        <v>40</v>
      </c>
      <c r="X91" s="1">
        <v>0</v>
      </c>
      <c r="Y91" s="5">
        <f t="shared" si="17"/>
        <v>48</v>
      </c>
      <c r="AF91" s="5">
        <f t="shared" si="9"/>
        <v>0</v>
      </c>
    </row>
    <row r="92" spans="1:39" x14ac:dyDescent="0.25">
      <c r="A92" s="25"/>
      <c r="B92" s="24" t="s">
        <v>72</v>
      </c>
      <c r="J92" s="5">
        <f t="shared" si="20"/>
        <v>0</v>
      </c>
      <c r="K92" s="5">
        <f t="shared" si="15"/>
        <v>0</v>
      </c>
      <c r="R92" s="5">
        <f t="shared" si="21"/>
        <v>0</v>
      </c>
      <c r="Y92" s="5">
        <f t="shared" si="17"/>
        <v>0</v>
      </c>
      <c r="AF92" s="5">
        <f t="shared" si="9"/>
        <v>0</v>
      </c>
    </row>
    <row r="93" spans="1:39" x14ac:dyDescent="0.25">
      <c r="A93" s="25"/>
      <c r="B93" s="11" t="s">
        <v>9</v>
      </c>
      <c r="C93" s="1">
        <v>40</v>
      </c>
      <c r="D93" s="7">
        <v>24</v>
      </c>
      <c r="E93" s="7">
        <v>2.5</v>
      </c>
      <c r="F93" s="1">
        <v>0</v>
      </c>
      <c r="G93" s="1">
        <v>85</v>
      </c>
      <c r="H93" s="1">
        <v>20</v>
      </c>
      <c r="I93" s="1">
        <v>0</v>
      </c>
      <c r="J93" s="5">
        <f t="shared" si="20"/>
        <v>960</v>
      </c>
      <c r="K93" s="5">
        <f>(1.2*(C93+H93+I93)*E93)+(1.6*(G93)*E93)+(0.5*(F93)*E93)-R93</f>
        <v>120</v>
      </c>
      <c r="L93" s="12"/>
      <c r="M93" s="1">
        <v>10.166700000000001</v>
      </c>
      <c r="N93" s="1">
        <v>2.5</v>
      </c>
      <c r="O93" s="1">
        <v>85</v>
      </c>
      <c r="P93" s="1">
        <v>20</v>
      </c>
      <c r="Q93" s="1">
        <v>0</v>
      </c>
      <c r="R93" s="5">
        <f t="shared" si="21"/>
        <v>400</v>
      </c>
      <c r="Y93" s="5">
        <f t="shared" si="17"/>
        <v>0</v>
      </c>
      <c r="AF93" s="5">
        <f t="shared" si="9"/>
        <v>0</v>
      </c>
    </row>
    <row r="94" spans="1:39" x14ac:dyDescent="0.25">
      <c r="A94" s="25"/>
      <c r="B94" s="11" t="s">
        <v>18</v>
      </c>
      <c r="C94" s="1">
        <v>35</v>
      </c>
      <c r="D94" s="1">
        <v>18</v>
      </c>
      <c r="E94" s="1">
        <v>18.291599999999999</v>
      </c>
      <c r="F94" s="1">
        <v>0</v>
      </c>
      <c r="G94" s="1">
        <v>85</v>
      </c>
      <c r="H94" s="1">
        <v>20</v>
      </c>
      <c r="I94" s="1">
        <v>0</v>
      </c>
      <c r="J94" s="5">
        <f t="shared" si="20"/>
        <v>630</v>
      </c>
      <c r="K94" s="5">
        <f>(1.2*(C94+H94+I94)*E94)+(1.6*(G94)*E94)+(0.5*(F94)*E94)+R94</f>
        <v>3742.9031999999997</v>
      </c>
      <c r="L94" s="13"/>
      <c r="M94" s="1">
        <v>1</v>
      </c>
      <c r="N94" s="1">
        <v>1</v>
      </c>
      <c r="O94" s="1">
        <v>0</v>
      </c>
      <c r="P94" s="1">
        <v>40</v>
      </c>
      <c r="Q94" s="1">
        <v>0</v>
      </c>
      <c r="R94" s="5">
        <f t="shared" si="21"/>
        <v>48</v>
      </c>
      <c r="Y94" s="5">
        <f t="shared" si="17"/>
        <v>0</v>
      </c>
      <c r="AF94" s="5">
        <f t="shared" si="9"/>
        <v>0</v>
      </c>
    </row>
    <row r="95" spans="1:39" x14ac:dyDescent="0.25">
      <c r="A95" s="25"/>
      <c r="B95" s="11" t="s">
        <v>18</v>
      </c>
      <c r="C95" s="1">
        <v>35</v>
      </c>
      <c r="D95" s="1">
        <v>24</v>
      </c>
      <c r="E95" s="1">
        <v>10.5</v>
      </c>
      <c r="F95" s="1">
        <v>0</v>
      </c>
      <c r="G95" s="1">
        <v>85</v>
      </c>
      <c r="H95" s="1">
        <v>20</v>
      </c>
      <c r="I95" s="1">
        <v>0</v>
      </c>
      <c r="J95" s="5">
        <f t="shared" si="20"/>
        <v>840</v>
      </c>
      <c r="K95" s="5">
        <f t="shared" ref="K95:K105" si="22">(1.2*(C95+H95+I95)*E95)+(1.6*(G95)*E95)+(0.5*(F95)*E95)+R95</f>
        <v>3041</v>
      </c>
      <c r="L95" s="13"/>
      <c r="M95" s="1">
        <v>2</v>
      </c>
      <c r="N95" s="1">
        <v>5.75</v>
      </c>
      <c r="O95" s="1">
        <v>85</v>
      </c>
      <c r="P95" s="1">
        <v>20</v>
      </c>
      <c r="Q95" s="1">
        <v>0</v>
      </c>
      <c r="R95" s="5">
        <f t="shared" si="21"/>
        <v>920</v>
      </c>
      <c r="Y95" s="5">
        <f t="shared" si="17"/>
        <v>0</v>
      </c>
      <c r="AF95" s="5">
        <f t="shared" si="9"/>
        <v>0</v>
      </c>
    </row>
    <row r="96" spans="1:39" x14ac:dyDescent="0.25">
      <c r="A96" s="25"/>
      <c r="B96" s="11" t="s">
        <v>18</v>
      </c>
      <c r="C96" s="1">
        <v>35</v>
      </c>
      <c r="D96" s="1">
        <v>18</v>
      </c>
      <c r="E96" s="1">
        <v>32</v>
      </c>
      <c r="F96" s="1">
        <v>0</v>
      </c>
      <c r="G96" s="1">
        <v>85</v>
      </c>
      <c r="H96" s="1">
        <v>20</v>
      </c>
      <c r="I96" s="1">
        <v>0</v>
      </c>
      <c r="J96" s="5">
        <f t="shared" si="20"/>
        <v>630</v>
      </c>
      <c r="K96" s="5">
        <f t="shared" si="22"/>
        <v>8444</v>
      </c>
      <c r="L96" s="13"/>
      <c r="M96" s="1">
        <v>12</v>
      </c>
      <c r="N96" s="1">
        <v>10.5</v>
      </c>
      <c r="O96" s="1">
        <v>100</v>
      </c>
      <c r="P96" s="1">
        <v>20</v>
      </c>
      <c r="Q96" s="1">
        <v>0</v>
      </c>
      <c r="R96" s="5">
        <f t="shared" si="21"/>
        <v>1980</v>
      </c>
      <c r="S96" s="13"/>
      <c r="T96" s="1">
        <v>1</v>
      </c>
      <c r="U96" s="1">
        <v>1</v>
      </c>
      <c r="V96" s="1">
        <v>0</v>
      </c>
      <c r="W96" s="1">
        <v>40</v>
      </c>
      <c r="X96" s="1">
        <v>0</v>
      </c>
      <c r="Y96" s="5">
        <f t="shared" si="17"/>
        <v>48</v>
      </c>
      <c r="AF96" s="5">
        <f t="shared" si="9"/>
        <v>0</v>
      </c>
    </row>
    <row r="97" spans="1:32" x14ac:dyDescent="0.25">
      <c r="A97" s="25"/>
      <c r="B97" s="11" t="s">
        <v>18</v>
      </c>
      <c r="C97" s="1">
        <v>35</v>
      </c>
      <c r="D97" s="1">
        <v>24</v>
      </c>
      <c r="E97" s="1">
        <v>32</v>
      </c>
      <c r="F97" s="1">
        <v>0</v>
      </c>
      <c r="G97" s="1">
        <v>85</v>
      </c>
      <c r="H97" s="1">
        <v>20</v>
      </c>
      <c r="I97" s="1">
        <v>0</v>
      </c>
      <c r="J97" s="5">
        <f t="shared" si="20"/>
        <v>840</v>
      </c>
      <c r="K97" s="5">
        <f t="shared" si="22"/>
        <v>6464</v>
      </c>
      <c r="R97" s="5">
        <f t="shared" si="21"/>
        <v>0</v>
      </c>
      <c r="Y97" s="5">
        <f t="shared" si="17"/>
        <v>0</v>
      </c>
      <c r="AF97" s="5">
        <f t="shared" si="9"/>
        <v>0</v>
      </c>
    </row>
    <row r="98" spans="1:32" x14ac:dyDescent="0.25">
      <c r="A98" s="25"/>
      <c r="B98" s="11" t="s">
        <v>18</v>
      </c>
      <c r="C98" s="1">
        <v>35</v>
      </c>
      <c r="D98" s="1">
        <v>18</v>
      </c>
      <c r="E98" s="1">
        <v>32</v>
      </c>
      <c r="F98" s="1">
        <v>0</v>
      </c>
      <c r="G98" s="1">
        <v>85</v>
      </c>
      <c r="H98" s="1">
        <v>20</v>
      </c>
      <c r="I98" s="1">
        <v>0</v>
      </c>
      <c r="J98" s="5">
        <f t="shared" si="20"/>
        <v>630</v>
      </c>
      <c r="K98" s="5">
        <f t="shared" si="22"/>
        <v>6464</v>
      </c>
      <c r="R98" s="5">
        <f t="shared" si="21"/>
        <v>0</v>
      </c>
      <c r="Y98" s="5">
        <f t="shared" si="17"/>
        <v>0</v>
      </c>
      <c r="AF98" s="5">
        <f t="shared" si="9"/>
        <v>0</v>
      </c>
    </row>
    <row r="99" spans="1:32" x14ac:dyDescent="0.25">
      <c r="A99" s="25"/>
      <c r="B99" s="11" t="s">
        <v>24</v>
      </c>
      <c r="C99" s="7">
        <v>17.27</v>
      </c>
      <c r="D99" s="1">
        <v>2.5</v>
      </c>
      <c r="E99" s="1">
        <v>2.0832999999999999</v>
      </c>
      <c r="F99" s="1">
        <v>0</v>
      </c>
      <c r="G99" s="1">
        <v>85</v>
      </c>
      <c r="H99" s="1">
        <v>20</v>
      </c>
      <c r="I99" s="1">
        <v>0</v>
      </c>
      <c r="J99" s="5">
        <f t="shared" si="20"/>
        <v>43.174999999999997</v>
      </c>
      <c r="K99" s="5">
        <f t="shared" si="22"/>
        <v>809.82870919999993</v>
      </c>
      <c r="L99" s="13"/>
      <c r="M99" s="1">
        <v>2.5</v>
      </c>
      <c r="N99" s="1">
        <v>2.0832999999999999</v>
      </c>
      <c r="O99" s="1">
        <v>100</v>
      </c>
      <c r="P99" s="1">
        <v>20</v>
      </c>
      <c r="Q99" s="1">
        <v>0</v>
      </c>
      <c r="R99" s="5">
        <f t="shared" si="21"/>
        <v>433.32639999999992</v>
      </c>
      <c r="S99" s="13"/>
      <c r="T99" s="1">
        <v>1</v>
      </c>
      <c r="U99" s="1">
        <v>2.0832999999999999</v>
      </c>
      <c r="V99" s="1">
        <v>0</v>
      </c>
      <c r="W99" s="1">
        <v>0</v>
      </c>
      <c r="X99" s="1">
        <v>20</v>
      </c>
      <c r="Y99" s="5">
        <f t="shared" si="17"/>
        <v>49.999200000000002</v>
      </c>
      <c r="AF99" s="5">
        <f t="shared" si="9"/>
        <v>0</v>
      </c>
    </row>
    <row r="100" spans="1:32" x14ac:dyDescent="0.25">
      <c r="A100" s="25"/>
      <c r="B100" s="11" t="s">
        <v>24</v>
      </c>
      <c r="C100" s="7">
        <v>17.27</v>
      </c>
      <c r="D100" s="1">
        <v>2.5</v>
      </c>
      <c r="E100" s="1">
        <v>4.25</v>
      </c>
      <c r="F100" s="1">
        <v>0</v>
      </c>
      <c r="G100" s="1">
        <v>85</v>
      </c>
      <c r="H100" s="1">
        <v>20</v>
      </c>
      <c r="I100" s="1">
        <v>0</v>
      </c>
      <c r="J100" s="5">
        <f t="shared" si="20"/>
        <v>43.174999999999997</v>
      </c>
      <c r="K100" s="5">
        <f t="shared" si="22"/>
        <v>1652.077</v>
      </c>
      <c r="L100" s="13"/>
      <c r="M100" s="1">
        <v>2.5</v>
      </c>
      <c r="N100" s="1">
        <v>4.25</v>
      </c>
      <c r="O100" s="1">
        <v>100</v>
      </c>
      <c r="P100" s="1">
        <v>20</v>
      </c>
      <c r="Q100" s="1">
        <v>0</v>
      </c>
      <c r="R100" s="5">
        <f t="shared" si="21"/>
        <v>884</v>
      </c>
      <c r="S100" s="13"/>
      <c r="T100" s="1">
        <v>1</v>
      </c>
      <c r="U100" s="1">
        <v>4.25</v>
      </c>
      <c r="V100" s="1">
        <v>0</v>
      </c>
      <c r="W100" s="1">
        <v>0</v>
      </c>
      <c r="X100" s="1">
        <v>20</v>
      </c>
      <c r="Y100" s="5">
        <f t="shared" si="17"/>
        <v>102</v>
      </c>
      <c r="AF100" s="5">
        <f t="shared" si="9"/>
        <v>0</v>
      </c>
    </row>
    <row r="101" spans="1:32" x14ac:dyDescent="0.25">
      <c r="A101" s="25"/>
      <c r="B101" s="11" t="s">
        <v>24</v>
      </c>
      <c r="C101" s="7">
        <v>17.27</v>
      </c>
      <c r="D101" s="1">
        <v>2.5</v>
      </c>
      <c r="E101" s="1">
        <v>4.3330000000000002</v>
      </c>
      <c r="F101" s="1">
        <v>0</v>
      </c>
      <c r="G101" s="1">
        <v>85</v>
      </c>
      <c r="H101" s="1">
        <v>20</v>
      </c>
      <c r="I101" s="1">
        <v>0</v>
      </c>
      <c r="J101" s="5">
        <f t="shared" si="20"/>
        <v>43.174999999999997</v>
      </c>
      <c r="K101" s="5">
        <f t="shared" si="22"/>
        <v>1684.3410919999999</v>
      </c>
      <c r="L101" s="13"/>
      <c r="M101" s="1">
        <v>2.5</v>
      </c>
      <c r="N101" s="1">
        <v>4.3330000000000002</v>
      </c>
      <c r="O101" s="1">
        <v>100</v>
      </c>
      <c r="P101" s="1">
        <v>20</v>
      </c>
      <c r="Q101" s="1">
        <v>0</v>
      </c>
      <c r="R101" s="5">
        <f t="shared" si="21"/>
        <v>901.2639999999999</v>
      </c>
      <c r="S101" s="13"/>
      <c r="T101" s="1">
        <v>1</v>
      </c>
      <c r="U101" s="1">
        <v>4.3330000000000002</v>
      </c>
      <c r="V101" s="1">
        <v>0</v>
      </c>
      <c r="W101" s="1">
        <v>0</v>
      </c>
      <c r="X101" s="1">
        <v>20</v>
      </c>
      <c r="Y101" s="5">
        <f t="shared" si="17"/>
        <v>103.992</v>
      </c>
      <c r="AF101" s="5">
        <f t="shared" si="9"/>
        <v>0</v>
      </c>
    </row>
    <row r="102" spans="1:32" x14ac:dyDescent="0.25">
      <c r="A102" s="25"/>
      <c r="B102" s="11" t="s">
        <v>24</v>
      </c>
      <c r="C102" s="7">
        <v>17.27</v>
      </c>
      <c r="D102" s="1">
        <v>2.5</v>
      </c>
      <c r="E102" s="1">
        <v>4.3330000000000002</v>
      </c>
      <c r="F102" s="1">
        <v>0</v>
      </c>
      <c r="G102" s="1">
        <v>85</v>
      </c>
      <c r="H102" s="1">
        <v>20</v>
      </c>
      <c r="I102" s="1">
        <v>0</v>
      </c>
      <c r="J102" s="5">
        <f t="shared" si="20"/>
        <v>43.174999999999997</v>
      </c>
      <c r="K102" s="5">
        <f t="shared" si="22"/>
        <v>1684.3410919999999</v>
      </c>
      <c r="L102" s="13"/>
      <c r="M102" s="1">
        <v>2.5</v>
      </c>
      <c r="N102" s="1">
        <v>4.3330000000000002</v>
      </c>
      <c r="O102" s="1">
        <v>100</v>
      </c>
      <c r="P102" s="1">
        <v>20</v>
      </c>
      <c r="Q102" s="1">
        <v>0</v>
      </c>
      <c r="R102" s="5">
        <f t="shared" si="21"/>
        <v>901.2639999999999</v>
      </c>
      <c r="S102" s="13"/>
      <c r="T102" s="1">
        <v>1</v>
      </c>
      <c r="U102" s="1">
        <v>4.3330000000000002</v>
      </c>
      <c r="V102" s="1">
        <v>0</v>
      </c>
      <c r="W102" s="1">
        <v>0</v>
      </c>
      <c r="X102" s="1">
        <v>20</v>
      </c>
      <c r="Y102" s="5">
        <f t="shared" si="17"/>
        <v>103.992</v>
      </c>
      <c r="AF102" s="5">
        <f t="shared" si="9"/>
        <v>0</v>
      </c>
    </row>
    <row r="103" spans="1:32" x14ac:dyDescent="0.25">
      <c r="A103" s="25"/>
      <c r="B103" s="11" t="s">
        <v>24</v>
      </c>
      <c r="C103" s="7">
        <v>17.27</v>
      </c>
      <c r="D103" s="1">
        <v>2.5</v>
      </c>
      <c r="E103" s="1">
        <v>2.1667000000000001</v>
      </c>
      <c r="F103" s="1">
        <v>0</v>
      </c>
      <c r="G103" s="1">
        <v>85</v>
      </c>
      <c r="H103" s="1">
        <v>20</v>
      </c>
      <c r="I103" s="1">
        <v>0</v>
      </c>
      <c r="J103" s="5">
        <f t="shared" si="20"/>
        <v>43.174999999999997</v>
      </c>
      <c r="K103" s="5">
        <f t="shared" si="22"/>
        <v>842.24829080000006</v>
      </c>
      <c r="L103" s="13"/>
      <c r="M103" s="1">
        <v>2.5</v>
      </c>
      <c r="N103" s="1">
        <v>2.1667000000000001</v>
      </c>
      <c r="O103" s="1">
        <v>100</v>
      </c>
      <c r="P103" s="1">
        <v>20</v>
      </c>
      <c r="Q103" s="1">
        <v>0</v>
      </c>
      <c r="R103" s="5">
        <f t="shared" si="21"/>
        <v>450.67360000000008</v>
      </c>
      <c r="S103" s="13"/>
      <c r="T103" s="1">
        <v>1</v>
      </c>
      <c r="U103" s="1">
        <v>2.1667000000000001</v>
      </c>
      <c r="V103" s="1">
        <v>0</v>
      </c>
      <c r="W103" s="1">
        <v>0</v>
      </c>
      <c r="X103" s="1">
        <v>20</v>
      </c>
      <c r="Y103" s="5">
        <f t="shared" si="17"/>
        <v>52.000799999999998</v>
      </c>
      <c r="AF103" s="5">
        <f t="shared" ref="AF103:AF112" si="23">(1.2*(AD103+AE103)*AB103)+(1.6*(AC103)*AB103)</f>
        <v>0</v>
      </c>
    </row>
    <row r="104" spans="1:32" x14ac:dyDescent="0.25">
      <c r="A104" s="25"/>
      <c r="B104" s="11" t="s">
        <v>18</v>
      </c>
      <c r="C104" s="1">
        <v>35</v>
      </c>
      <c r="D104" s="1">
        <v>24</v>
      </c>
      <c r="E104" s="1">
        <v>10.5</v>
      </c>
      <c r="F104" s="1">
        <v>0</v>
      </c>
      <c r="G104" s="1">
        <v>85</v>
      </c>
      <c r="H104" s="1">
        <v>20</v>
      </c>
      <c r="I104" s="1">
        <v>0</v>
      </c>
      <c r="J104" s="5">
        <f t="shared" si="20"/>
        <v>840</v>
      </c>
      <c r="K104" s="5">
        <f t="shared" si="22"/>
        <v>2121</v>
      </c>
      <c r="R104" s="5">
        <f t="shared" si="21"/>
        <v>0</v>
      </c>
      <c r="Y104" s="5">
        <f t="shared" si="17"/>
        <v>0</v>
      </c>
      <c r="AF104" s="5">
        <f t="shared" si="23"/>
        <v>0</v>
      </c>
    </row>
    <row r="105" spans="1:32" x14ac:dyDescent="0.25">
      <c r="A105" s="25"/>
      <c r="B105" s="11" t="s">
        <v>18</v>
      </c>
      <c r="C105" s="1">
        <v>35</v>
      </c>
      <c r="D105" s="1">
        <v>18</v>
      </c>
      <c r="E105" s="1">
        <v>32</v>
      </c>
      <c r="F105" s="1">
        <v>0</v>
      </c>
      <c r="G105" s="1">
        <v>85</v>
      </c>
      <c r="H105" s="1">
        <v>20</v>
      </c>
      <c r="I105" s="1">
        <v>0</v>
      </c>
      <c r="J105" s="5">
        <f t="shared" si="20"/>
        <v>630</v>
      </c>
      <c r="K105" s="5">
        <f t="shared" si="22"/>
        <v>8444</v>
      </c>
      <c r="L105" s="13"/>
      <c r="M105" s="1">
        <v>12</v>
      </c>
      <c r="N105" s="1">
        <v>10.5</v>
      </c>
      <c r="O105" s="1">
        <v>100</v>
      </c>
      <c r="P105" s="1">
        <v>20</v>
      </c>
      <c r="Q105" s="1">
        <v>0</v>
      </c>
      <c r="R105" s="5">
        <f t="shared" si="21"/>
        <v>1980</v>
      </c>
      <c r="S105" s="13"/>
      <c r="T105" s="1">
        <v>1</v>
      </c>
      <c r="U105" s="1">
        <v>1</v>
      </c>
      <c r="V105" s="1">
        <v>0</v>
      </c>
      <c r="W105" s="1">
        <v>40</v>
      </c>
      <c r="X105" s="1">
        <v>0</v>
      </c>
      <c r="Y105" s="5">
        <f t="shared" si="17"/>
        <v>48</v>
      </c>
      <c r="AF105" s="5">
        <f t="shared" si="23"/>
        <v>0</v>
      </c>
    </row>
    <row r="106" spans="1:32" x14ac:dyDescent="0.25">
      <c r="A106" s="25"/>
      <c r="B106" s="11" t="s">
        <v>9</v>
      </c>
      <c r="C106" s="1">
        <v>40</v>
      </c>
      <c r="D106" s="7">
        <v>24</v>
      </c>
      <c r="E106" s="7">
        <v>2.5832999999999999</v>
      </c>
      <c r="F106" s="1">
        <v>0</v>
      </c>
      <c r="G106" s="1">
        <v>85</v>
      </c>
      <c r="H106" s="1">
        <v>20</v>
      </c>
      <c r="I106" s="1">
        <v>0</v>
      </c>
      <c r="J106" s="5">
        <f t="shared" si="20"/>
        <v>960</v>
      </c>
      <c r="K106" s="5">
        <f>(1.2*(C106+H106+I106)*E106)+(1.6*(G106)*E106)+(0.5*(F106)*E106)-R106</f>
        <v>123.99840000000006</v>
      </c>
      <c r="L106" s="12"/>
      <c r="M106" s="1">
        <v>10</v>
      </c>
      <c r="N106" s="1">
        <v>2.5832999999999999</v>
      </c>
      <c r="O106" s="1">
        <v>85</v>
      </c>
      <c r="P106" s="1">
        <v>20</v>
      </c>
      <c r="Q106" s="1">
        <v>0</v>
      </c>
      <c r="R106" s="5">
        <f t="shared" si="21"/>
        <v>413.32799999999997</v>
      </c>
      <c r="Y106" s="5">
        <f t="shared" si="17"/>
        <v>0</v>
      </c>
      <c r="AF106" s="5">
        <f t="shared" si="23"/>
        <v>0</v>
      </c>
    </row>
    <row r="107" spans="1:32" x14ac:dyDescent="0.25">
      <c r="A107" s="25"/>
      <c r="B107" s="11" t="s">
        <v>20</v>
      </c>
      <c r="C107" s="1">
        <v>26</v>
      </c>
      <c r="D107" s="1">
        <v>16</v>
      </c>
      <c r="E107" s="1">
        <v>13.41667</v>
      </c>
      <c r="F107" s="1">
        <v>0</v>
      </c>
      <c r="G107" s="1">
        <v>85</v>
      </c>
      <c r="H107" s="1">
        <v>20</v>
      </c>
      <c r="I107" s="1">
        <v>0</v>
      </c>
      <c r="J107" s="5">
        <f t="shared" si="20"/>
        <v>416</v>
      </c>
      <c r="K107" s="5">
        <f>(1.2*(C107+H107+I107)*E107)+(1.6*(G107)*E107)+(0.5*(F107)*E107)+R107</f>
        <v>2978.5953039999999</v>
      </c>
      <c r="L107" s="13"/>
      <c r="M107" s="1">
        <v>6</v>
      </c>
      <c r="N107" s="1">
        <v>2.5832999999999999</v>
      </c>
      <c r="O107" s="1">
        <v>85</v>
      </c>
      <c r="P107" s="1">
        <v>20</v>
      </c>
      <c r="Q107" s="1">
        <v>0</v>
      </c>
      <c r="R107" s="5">
        <f t="shared" si="21"/>
        <v>413.32799999999997</v>
      </c>
      <c r="Y107" s="5">
        <f t="shared" si="17"/>
        <v>0</v>
      </c>
      <c r="AF107" s="5">
        <f t="shared" si="23"/>
        <v>0</v>
      </c>
    </row>
    <row r="108" spans="1:32" x14ac:dyDescent="0.25">
      <c r="A108" s="25"/>
      <c r="B108" s="11" t="s">
        <v>18</v>
      </c>
      <c r="C108" s="1">
        <v>35</v>
      </c>
      <c r="D108" s="1">
        <v>18</v>
      </c>
      <c r="E108" s="1">
        <v>32</v>
      </c>
      <c r="F108" s="1">
        <v>0</v>
      </c>
      <c r="G108" s="1">
        <v>85</v>
      </c>
      <c r="H108" s="1">
        <v>20</v>
      </c>
      <c r="I108" s="1">
        <v>0</v>
      </c>
      <c r="J108" s="5">
        <f t="shared" si="20"/>
        <v>630</v>
      </c>
      <c r="K108" s="5">
        <f t="shared" ref="K108:K116" si="24">(1.2*(C108+H108+I108)*E108)+(1.6*(G108)*E108)+(0.5*(F108)*E108)+R108</f>
        <v>6464</v>
      </c>
      <c r="R108" s="5">
        <f t="shared" si="21"/>
        <v>0</v>
      </c>
      <c r="Y108" s="5">
        <f t="shared" si="17"/>
        <v>0</v>
      </c>
      <c r="AF108" s="5">
        <f t="shared" si="23"/>
        <v>0</v>
      </c>
    </row>
    <row r="109" spans="1:32" x14ac:dyDescent="0.25">
      <c r="A109" s="25"/>
      <c r="B109" s="11" t="s">
        <v>24</v>
      </c>
      <c r="C109" s="7">
        <v>17.27</v>
      </c>
      <c r="D109" s="1">
        <v>2.5</v>
      </c>
      <c r="E109" s="1">
        <v>1.7082999999999999</v>
      </c>
      <c r="F109" s="1">
        <v>0</v>
      </c>
      <c r="G109" s="1">
        <v>85</v>
      </c>
      <c r="H109" s="1">
        <v>20</v>
      </c>
      <c r="I109" s="1">
        <v>0</v>
      </c>
      <c r="J109" s="5">
        <f t="shared" si="20"/>
        <v>43.174999999999997</v>
      </c>
      <c r="K109" s="5">
        <f t="shared" si="24"/>
        <v>664.05720919999999</v>
      </c>
      <c r="L109" s="13"/>
      <c r="M109" s="1">
        <v>2.5</v>
      </c>
      <c r="N109" s="1">
        <v>1.7082999999999999</v>
      </c>
      <c r="O109" s="1">
        <v>100</v>
      </c>
      <c r="P109" s="1">
        <v>20</v>
      </c>
      <c r="Q109" s="1">
        <v>0</v>
      </c>
      <c r="R109" s="5">
        <f t="shared" si="21"/>
        <v>355.32639999999992</v>
      </c>
      <c r="S109" s="13"/>
      <c r="T109" s="1">
        <v>1</v>
      </c>
      <c r="U109" s="1">
        <v>1.7082999999999999</v>
      </c>
      <c r="V109" s="1">
        <v>0</v>
      </c>
      <c r="W109" s="1">
        <v>0</v>
      </c>
      <c r="X109" s="1">
        <v>20</v>
      </c>
      <c r="Y109" s="5">
        <f t="shared" si="17"/>
        <v>40.999200000000002</v>
      </c>
      <c r="AF109" s="5">
        <f t="shared" si="23"/>
        <v>0</v>
      </c>
    </row>
    <row r="110" spans="1:32" x14ac:dyDescent="0.25">
      <c r="A110" s="25"/>
      <c r="B110" s="11" t="s">
        <v>24</v>
      </c>
      <c r="C110" s="7">
        <v>17.27</v>
      </c>
      <c r="D110" s="1">
        <v>2.5</v>
      </c>
      <c r="E110" s="1">
        <v>3.4582999999999999</v>
      </c>
      <c r="F110" s="1">
        <v>0</v>
      </c>
      <c r="G110" s="1">
        <v>85</v>
      </c>
      <c r="H110" s="1">
        <v>20</v>
      </c>
      <c r="I110" s="1">
        <v>0</v>
      </c>
      <c r="J110" s="5">
        <f t="shared" si="20"/>
        <v>43.174999999999997</v>
      </c>
      <c r="K110" s="5">
        <f t="shared" si="24"/>
        <v>1344.3242092</v>
      </c>
      <c r="L110" s="13"/>
      <c r="M110" s="1">
        <v>2.5</v>
      </c>
      <c r="N110" s="1">
        <v>3.4582999999999999</v>
      </c>
      <c r="O110" s="1">
        <v>100</v>
      </c>
      <c r="P110" s="1">
        <v>20</v>
      </c>
      <c r="Q110" s="1">
        <v>0</v>
      </c>
      <c r="R110" s="5">
        <f t="shared" si="21"/>
        <v>719.32639999999992</v>
      </c>
      <c r="S110" s="13"/>
      <c r="T110" s="1">
        <v>1</v>
      </c>
      <c r="U110" s="1">
        <v>3.4582999999999999</v>
      </c>
      <c r="V110" s="1">
        <v>0</v>
      </c>
      <c r="W110" s="1">
        <v>0</v>
      </c>
      <c r="X110" s="1">
        <v>20</v>
      </c>
      <c r="Y110" s="5">
        <f t="shared" si="17"/>
        <v>82.999200000000002</v>
      </c>
      <c r="AF110" s="5">
        <f t="shared" si="23"/>
        <v>0</v>
      </c>
    </row>
    <row r="111" spans="1:32" x14ac:dyDescent="0.25">
      <c r="A111" s="25"/>
      <c r="B111" s="11" t="s">
        <v>24</v>
      </c>
      <c r="C111" s="7">
        <v>17.27</v>
      </c>
      <c r="D111" s="1">
        <v>2.5</v>
      </c>
      <c r="E111" s="1">
        <v>3.5</v>
      </c>
      <c r="F111" s="1">
        <v>0</v>
      </c>
      <c r="G111" s="1">
        <v>85</v>
      </c>
      <c r="H111" s="1">
        <v>20</v>
      </c>
      <c r="I111" s="1">
        <v>0</v>
      </c>
      <c r="J111" s="5">
        <f t="shared" si="20"/>
        <v>43.174999999999997</v>
      </c>
      <c r="K111" s="5">
        <f t="shared" si="24"/>
        <v>1360.5340000000001</v>
      </c>
      <c r="L111" s="13"/>
      <c r="M111" s="1">
        <v>2.5</v>
      </c>
      <c r="N111" s="1">
        <v>3.5</v>
      </c>
      <c r="O111" s="1">
        <v>100</v>
      </c>
      <c r="P111" s="1">
        <v>20</v>
      </c>
      <c r="Q111" s="1">
        <v>0</v>
      </c>
      <c r="R111" s="5">
        <f t="shared" si="21"/>
        <v>728</v>
      </c>
      <c r="S111" s="13"/>
      <c r="T111" s="1">
        <v>1</v>
      </c>
      <c r="U111" s="1">
        <v>3.5</v>
      </c>
      <c r="V111" s="1">
        <v>0</v>
      </c>
      <c r="W111" s="1">
        <v>0</v>
      </c>
      <c r="X111" s="1">
        <v>20</v>
      </c>
      <c r="Y111" s="5">
        <f t="shared" si="17"/>
        <v>84</v>
      </c>
      <c r="AF111" s="5">
        <f t="shared" si="23"/>
        <v>0</v>
      </c>
    </row>
    <row r="112" spans="1:32" x14ac:dyDescent="0.25">
      <c r="A112" s="25"/>
      <c r="B112" s="11" t="s">
        <v>24</v>
      </c>
      <c r="C112" s="7">
        <v>17.27</v>
      </c>
      <c r="D112" s="1">
        <v>2.5</v>
      </c>
      <c r="E112" s="1">
        <v>3.5</v>
      </c>
      <c r="F112" s="1">
        <v>0</v>
      </c>
      <c r="G112" s="1">
        <v>85</v>
      </c>
      <c r="H112" s="1">
        <v>20</v>
      </c>
      <c r="I112" s="1">
        <v>0</v>
      </c>
      <c r="J112" s="5">
        <f t="shared" si="20"/>
        <v>43.174999999999997</v>
      </c>
      <c r="K112" s="5">
        <f t="shared" si="24"/>
        <v>1360.5340000000001</v>
      </c>
      <c r="L112" s="13"/>
      <c r="M112" s="1">
        <v>2.5</v>
      </c>
      <c r="N112" s="1">
        <v>3.5</v>
      </c>
      <c r="O112" s="1">
        <v>100</v>
      </c>
      <c r="P112" s="1">
        <v>20</v>
      </c>
      <c r="Q112" s="1">
        <v>0</v>
      </c>
      <c r="R112" s="5">
        <f t="shared" si="21"/>
        <v>728</v>
      </c>
      <c r="S112" s="13"/>
      <c r="T112" s="1">
        <v>1</v>
      </c>
      <c r="U112" s="1">
        <v>3.5</v>
      </c>
      <c r="V112" s="1">
        <v>0</v>
      </c>
      <c r="W112" s="1">
        <v>0</v>
      </c>
      <c r="X112" s="1">
        <v>20</v>
      </c>
      <c r="Y112" s="5">
        <f t="shared" si="17"/>
        <v>84</v>
      </c>
      <c r="AF112" s="5">
        <f t="shared" si="23"/>
        <v>0</v>
      </c>
    </row>
    <row r="113" spans="1:32" x14ac:dyDescent="0.25">
      <c r="A113" s="25"/>
      <c r="B113" s="11" t="s">
        <v>24</v>
      </c>
      <c r="C113" s="7">
        <v>17.27</v>
      </c>
      <c r="D113" s="1">
        <v>2.5</v>
      </c>
      <c r="E113" s="1">
        <v>3.0415999999999999</v>
      </c>
      <c r="F113" s="1">
        <v>0</v>
      </c>
      <c r="G113" s="1">
        <v>85</v>
      </c>
      <c r="H113" s="1">
        <v>20</v>
      </c>
      <c r="I113" s="1">
        <v>0</v>
      </c>
      <c r="J113" s="5">
        <f t="shared" si="20"/>
        <v>43.174999999999997</v>
      </c>
      <c r="K113" s="5">
        <f t="shared" si="24"/>
        <v>1182.3429183999997</v>
      </c>
      <c r="L113" s="13"/>
      <c r="M113" s="1">
        <v>2.5</v>
      </c>
      <c r="N113" s="1">
        <v>3.0415999999999999</v>
      </c>
      <c r="O113" s="1">
        <v>100</v>
      </c>
      <c r="P113" s="1">
        <v>20</v>
      </c>
      <c r="Q113" s="1">
        <v>0</v>
      </c>
      <c r="R113" s="5">
        <f t="shared" si="21"/>
        <v>632.65279999999984</v>
      </c>
      <c r="S113" s="13"/>
      <c r="T113" s="1">
        <v>1</v>
      </c>
      <c r="U113" s="1">
        <v>3.0415999999999999</v>
      </c>
      <c r="V113" s="1">
        <v>0</v>
      </c>
      <c r="W113" s="1">
        <v>0</v>
      </c>
      <c r="X113" s="1">
        <v>20</v>
      </c>
      <c r="Y113" s="5">
        <f t="shared" si="17"/>
        <v>72.998400000000004</v>
      </c>
      <c r="AF113" s="5">
        <f>(1.2*(AD113+AE113)*AB113)+(1.6*(AC113)*AB113)</f>
        <v>0</v>
      </c>
    </row>
    <row r="114" spans="1:32" x14ac:dyDescent="0.25">
      <c r="A114" s="25"/>
      <c r="B114" s="11" t="s">
        <v>17</v>
      </c>
      <c r="C114" s="7">
        <v>50</v>
      </c>
      <c r="D114" s="1">
        <v>18</v>
      </c>
      <c r="E114" s="1">
        <v>16</v>
      </c>
      <c r="F114" s="1">
        <v>0</v>
      </c>
      <c r="G114" s="1">
        <v>85</v>
      </c>
      <c r="H114" s="1">
        <v>20</v>
      </c>
      <c r="I114" s="1">
        <v>0</v>
      </c>
      <c r="J114" s="5">
        <f t="shared" si="20"/>
        <v>900</v>
      </c>
      <c r="K114" s="5">
        <f t="shared" si="24"/>
        <v>3520</v>
      </c>
      <c r="L114" s="13"/>
      <c r="M114" s="1">
        <v>18</v>
      </c>
      <c r="R114" s="5">
        <f t="shared" si="21"/>
        <v>0</v>
      </c>
      <c r="S114" s="13"/>
      <c r="Y114" s="5">
        <f t="shared" si="17"/>
        <v>0</v>
      </c>
      <c r="AF114" s="5">
        <f t="shared" ref="AF114:AF116" si="25">(1.2*(AD114+AE114)*AB114)+(1.6*(AC114)*AB114)</f>
        <v>0</v>
      </c>
    </row>
    <row r="115" spans="1:32" x14ac:dyDescent="0.25">
      <c r="A115" s="25"/>
      <c r="B115" s="11" t="s">
        <v>17</v>
      </c>
      <c r="C115" s="1">
        <v>50</v>
      </c>
      <c r="D115" s="1">
        <v>24</v>
      </c>
      <c r="E115" s="1">
        <v>16</v>
      </c>
      <c r="F115" s="1">
        <v>0</v>
      </c>
      <c r="G115" s="1">
        <v>85</v>
      </c>
      <c r="H115" s="1">
        <v>20</v>
      </c>
      <c r="I115" s="1">
        <v>20</v>
      </c>
      <c r="J115" s="5">
        <f t="shared" si="20"/>
        <v>1200</v>
      </c>
      <c r="K115" s="5">
        <f t="shared" si="24"/>
        <v>3904</v>
      </c>
      <c r="R115" s="5">
        <f t="shared" si="18"/>
        <v>0</v>
      </c>
      <c r="Y115" s="5">
        <f t="shared" si="17"/>
        <v>0</v>
      </c>
      <c r="AF115" s="5">
        <f t="shared" si="25"/>
        <v>0</v>
      </c>
    </row>
    <row r="116" spans="1:32" x14ac:dyDescent="0.25">
      <c r="A116" s="25"/>
      <c r="B116" s="11" t="s">
        <v>17</v>
      </c>
      <c r="C116" s="1">
        <v>50</v>
      </c>
      <c r="D116" s="1">
        <v>18</v>
      </c>
      <c r="E116" s="1">
        <v>16</v>
      </c>
      <c r="F116" s="1">
        <v>0</v>
      </c>
      <c r="G116" s="1">
        <v>85</v>
      </c>
      <c r="H116" s="1">
        <v>20</v>
      </c>
      <c r="I116" s="1">
        <v>20</v>
      </c>
      <c r="J116" s="5">
        <f t="shared" si="20"/>
        <v>900</v>
      </c>
      <c r="K116" s="5">
        <f t="shared" si="24"/>
        <v>3904</v>
      </c>
      <c r="R116" s="5">
        <f t="shared" si="18"/>
        <v>0</v>
      </c>
      <c r="Y116" s="5">
        <f t="shared" si="17"/>
        <v>0</v>
      </c>
      <c r="AF116" s="5">
        <f t="shared" si="25"/>
        <v>0</v>
      </c>
    </row>
  </sheetData>
  <mergeCells count="2">
    <mergeCell ref="A2:A58"/>
    <mergeCell ref="A60:A11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4"/>
  <sheetViews>
    <sheetView topLeftCell="A40" zoomScale="80" zoomScaleNormal="80" workbookViewId="0">
      <selection activeCell="E21" sqref="E21"/>
    </sheetView>
  </sheetViews>
  <sheetFormatPr defaultRowHeight="15" x14ac:dyDescent="0.25"/>
  <cols>
    <col min="1" max="1" width="3.85546875" customWidth="1"/>
    <col min="3" max="3" width="12.28515625" customWidth="1"/>
    <col min="4" max="4" width="13.28515625" customWidth="1"/>
    <col min="5" max="5" width="12.140625" customWidth="1"/>
    <col min="6" max="6" width="17.42578125" customWidth="1"/>
    <col min="7" max="7" width="10.7109375" customWidth="1"/>
    <col min="8" max="8" width="7.7109375" customWidth="1"/>
    <col min="10" max="10" width="9.140625" customWidth="1"/>
    <col min="11" max="11" width="18" customWidth="1"/>
    <col min="12" max="12" width="27.140625" customWidth="1"/>
    <col min="13" max="13" width="9.140625" customWidth="1"/>
  </cols>
  <sheetData>
    <row r="1" spans="1:12" x14ac:dyDescent="0.25">
      <c r="B1" s="22" t="s">
        <v>43</v>
      </c>
    </row>
    <row r="2" spans="1:12" x14ac:dyDescent="0.25">
      <c r="A2" s="25" t="s">
        <v>8</v>
      </c>
      <c r="B2" s="4" t="s">
        <v>44</v>
      </c>
      <c r="C2" s="3" t="s">
        <v>0</v>
      </c>
      <c r="D2" s="3" t="s">
        <v>60</v>
      </c>
      <c r="E2" s="3" t="s">
        <v>1</v>
      </c>
      <c r="F2" s="3" t="s">
        <v>2</v>
      </c>
      <c r="G2" s="3" t="s">
        <v>4</v>
      </c>
      <c r="H2" s="3" t="s">
        <v>61</v>
      </c>
      <c r="I2" s="3" t="s">
        <v>5</v>
      </c>
      <c r="J2" s="3" t="s">
        <v>15</v>
      </c>
      <c r="K2" s="5" t="s">
        <v>6</v>
      </c>
      <c r="L2" s="5" t="s">
        <v>37</v>
      </c>
    </row>
    <row r="3" spans="1:12" x14ac:dyDescent="0.25">
      <c r="A3" s="25"/>
      <c r="B3" s="16">
        <v>1</v>
      </c>
      <c r="C3" s="11" t="s">
        <v>50</v>
      </c>
      <c r="D3" s="1">
        <v>19</v>
      </c>
      <c r="E3" s="1">
        <v>5.35</v>
      </c>
      <c r="F3" s="1">
        <v>3.44</v>
      </c>
      <c r="G3" s="1">
        <v>0</v>
      </c>
      <c r="H3" s="1">
        <v>85</v>
      </c>
      <c r="I3" s="1">
        <v>20</v>
      </c>
      <c r="J3" s="1">
        <v>20</v>
      </c>
      <c r="K3" s="5">
        <f t="shared" ref="K3:K66" si="0">D3*E3</f>
        <v>101.64999999999999</v>
      </c>
      <c r="L3" s="5">
        <f t="shared" ref="L3:L34" si="1">(1.2*(D3+I3+J3)*F3)+(1.6*F3*H3)+(0.5*F3*G3)</f>
        <v>711.39200000000005</v>
      </c>
    </row>
    <row r="4" spans="1:12" x14ac:dyDescent="0.25">
      <c r="A4" s="25"/>
      <c r="B4" s="16">
        <v>2</v>
      </c>
      <c r="C4" s="11" t="s">
        <v>50</v>
      </c>
      <c r="D4" s="1">
        <v>19</v>
      </c>
      <c r="E4" s="1">
        <v>8</v>
      </c>
      <c r="F4" s="1">
        <v>3.44</v>
      </c>
      <c r="G4" s="1">
        <v>0</v>
      </c>
      <c r="H4" s="1">
        <v>85</v>
      </c>
      <c r="I4" s="1">
        <v>20</v>
      </c>
      <c r="J4" s="1">
        <v>20</v>
      </c>
      <c r="K4" s="5">
        <f t="shared" si="0"/>
        <v>152</v>
      </c>
      <c r="L4" s="5">
        <f t="shared" si="1"/>
        <v>711.39200000000005</v>
      </c>
    </row>
    <row r="5" spans="1:12" x14ac:dyDescent="0.25">
      <c r="A5" s="25"/>
      <c r="B5" s="16">
        <v>3</v>
      </c>
      <c r="C5" s="11" t="s">
        <v>65</v>
      </c>
      <c r="D5" s="1">
        <v>30</v>
      </c>
      <c r="E5" s="1">
        <f>8+(5+(5.5/12))</f>
        <v>13.458333333333332</v>
      </c>
      <c r="F5" s="1">
        <v>3.44</v>
      </c>
      <c r="G5" s="1">
        <v>0</v>
      </c>
      <c r="H5" s="1">
        <v>85</v>
      </c>
      <c r="I5" s="1">
        <v>20</v>
      </c>
      <c r="J5" s="1">
        <v>20</v>
      </c>
      <c r="K5" s="5">
        <f t="shared" si="0"/>
        <v>403.74999999999994</v>
      </c>
      <c r="L5" s="5">
        <f t="shared" si="1"/>
        <v>756.8</v>
      </c>
    </row>
    <row r="6" spans="1:12" x14ac:dyDescent="0.25">
      <c r="A6" s="25"/>
      <c r="B6" s="16">
        <v>23</v>
      </c>
      <c r="C6" s="11" t="s">
        <v>57</v>
      </c>
      <c r="D6" s="1">
        <v>26</v>
      </c>
      <c r="E6" s="1">
        <v>26.75</v>
      </c>
      <c r="F6" s="1">
        <f>F5+4</f>
        <v>7.4399999999999995</v>
      </c>
      <c r="G6" s="1">
        <v>0</v>
      </c>
      <c r="H6" s="1">
        <v>85</v>
      </c>
      <c r="I6" s="1">
        <v>20</v>
      </c>
      <c r="J6" s="1">
        <v>0</v>
      </c>
      <c r="K6" s="5">
        <f t="shared" si="0"/>
        <v>695.5</v>
      </c>
      <c r="L6" s="5">
        <f t="shared" si="1"/>
        <v>1422.528</v>
      </c>
    </row>
    <row r="7" spans="1:12" x14ac:dyDescent="0.25">
      <c r="A7" s="25"/>
      <c r="B7" s="16">
        <v>22</v>
      </c>
      <c r="C7" s="11" t="s">
        <v>57</v>
      </c>
      <c r="D7" s="1">
        <v>26</v>
      </c>
      <c r="E7" s="1">
        <v>26.75</v>
      </c>
      <c r="F7" s="1">
        <v>8</v>
      </c>
      <c r="G7" s="1">
        <v>0</v>
      </c>
      <c r="H7" s="1">
        <v>85</v>
      </c>
      <c r="I7" s="1">
        <v>20</v>
      </c>
      <c r="J7" s="1">
        <v>0</v>
      </c>
      <c r="K7" s="5">
        <f t="shared" si="0"/>
        <v>695.5</v>
      </c>
      <c r="L7" s="5">
        <f t="shared" si="1"/>
        <v>1529.6</v>
      </c>
    </row>
    <row r="8" spans="1:12" x14ac:dyDescent="0.25">
      <c r="A8" s="25"/>
      <c r="B8" s="16">
        <v>40</v>
      </c>
      <c r="C8" s="11" t="s">
        <v>57</v>
      </c>
      <c r="D8" s="1">
        <v>26</v>
      </c>
      <c r="E8" s="1">
        <v>26.75</v>
      </c>
      <c r="F8" s="1">
        <v>8</v>
      </c>
      <c r="G8" s="1">
        <v>0</v>
      </c>
      <c r="H8" s="1">
        <v>85</v>
      </c>
      <c r="I8" s="1">
        <v>20</v>
      </c>
      <c r="J8" s="1">
        <v>0</v>
      </c>
      <c r="K8" s="5">
        <f t="shared" si="0"/>
        <v>695.5</v>
      </c>
      <c r="L8" s="5">
        <f t="shared" si="1"/>
        <v>1529.6</v>
      </c>
    </row>
    <row r="9" spans="1:12" x14ac:dyDescent="0.25">
      <c r="A9" s="25"/>
      <c r="B9" s="16">
        <v>49</v>
      </c>
      <c r="C9" s="11" t="s">
        <v>57</v>
      </c>
      <c r="D9" s="1">
        <v>26</v>
      </c>
      <c r="E9" s="1">
        <v>26.75</v>
      </c>
      <c r="F9" s="1">
        <v>8</v>
      </c>
      <c r="G9" s="1">
        <v>0</v>
      </c>
      <c r="H9" s="1">
        <v>85</v>
      </c>
      <c r="I9" s="1">
        <v>20</v>
      </c>
      <c r="J9" s="1">
        <v>0</v>
      </c>
      <c r="K9" s="5">
        <f t="shared" si="0"/>
        <v>695.5</v>
      </c>
      <c r="L9" s="5">
        <f t="shared" si="1"/>
        <v>1529.6</v>
      </c>
    </row>
    <row r="10" spans="1:12" x14ac:dyDescent="0.25">
      <c r="A10" s="25"/>
      <c r="B10" s="16">
        <v>60</v>
      </c>
      <c r="C10" s="11" t="s">
        <v>57</v>
      </c>
      <c r="D10" s="1">
        <v>26</v>
      </c>
      <c r="E10" s="1">
        <v>26.75</v>
      </c>
      <c r="F10" s="1">
        <v>8</v>
      </c>
      <c r="G10" s="1">
        <v>0</v>
      </c>
      <c r="H10" s="1">
        <v>85</v>
      </c>
      <c r="I10" s="1">
        <v>20</v>
      </c>
      <c r="J10" s="1">
        <v>0</v>
      </c>
      <c r="K10" s="5">
        <f t="shared" si="0"/>
        <v>695.5</v>
      </c>
      <c r="L10" s="5">
        <f t="shared" si="1"/>
        <v>1529.6</v>
      </c>
    </row>
    <row r="11" spans="1:12" x14ac:dyDescent="0.25">
      <c r="A11" s="25"/>
      <c r="B11" s="16">
        <v>119</v>
      </c>
      <c r="C11" s="11" t="s">
        <v>57</v>
      </c>
      <c r="D11" s="1">
        <v>26</v>
      </c>
      <c r="E11" s="1">
        <v>26.75</v>
      </c>
      <c r="F11" s="1">
        <f>4+(6+(10.25/12))/2</f>
        <v>7.4270833333333339</v>
      </c>
      <c r="G11" s="1">
        <v>0</v>
      </c>
      <c r="H11" s="1">
        <v>85</v>
      </c>
      <c r="I11" s="1">
        <v>20</v>
      </c>
      <c r="J11" s="1">
        <v>0</v>
      </c>
      <c r="K11" s="5">
        <f t="shared" si="0"/>
        <v>695.5</v>
      </c>
      <c r="L11" s="5">
        <f t="shared" si="1"/>
        <v>1420.0583333333334</v>
      </c>
    </row>
    <row r="12" spans="1:12" x14ac:dyDescent="0.25">
      <c r="A12" s="25"/>
      <c r="B12" s="16">
        <v>120</v>
      </c>
      <c r="C12" s="11" t="s">
        <v>50</v>
      </c>
      <c r="D12" s="1">
        <v>19</v>
      </c>
      <c r="E12" s="1">
        <f>5+(4.25/12)</f>
        <v>5.354166666666667</v>
      </c>
      <c r="F12" s="1">
        <f>(6+(10.25/12))/2</f>
        <v>3.4270833333333335</v>
      </c>
      <c r="G12" s="1">
        <v>0</v>
      </c>
      <c r="H12" s="1">
        <v>85</v>
      </c>
      <c r="I12" s="1">
        <v>20</v>
      </c>
      <c r="J12" s="1">
        <v>20</v>
      </c>
      <c r="K12" s="5">
        <f t="shared" si="0"/>
        <v>101.72916666666667</v>
      </c>
      <c r="L12" s="5">
        <f t="shared" si="1"/>
        <v>708.72083333333342</v>
      </c>
    </row>
    <row r="13" spans="1:12" x14ac:dyDescent="0.25">
      <c r="A13" s="25"/>
      <c r="B13" s="16">
        <v>121</v>
      </c>
      <c r="C13" s="11" t="s">
        <v>50</v>
      </c>
      <c r="D13" s="1">
        <v>19</v>
      </c>
      <c r="E13" s="1">
        <v>8</v>
      </c>
      <c r="F13" s="1">
        <f t="shared" ref="F13:F15" si="2">(6+(10.25/12))/2</f>
        <v>3.4270833333333335</v>
      </c>
      <c r="G13" s="1">
        <v>0</v>
      </c>
      <c r="H13" s="1">
        <v>85</v>
      </c>
      <c r="I13" s="1">
        <v>20</v>
      </c>
      <c r="J13" s="1">
        <v>20</v>
      </c>
      <c r="K13" s="5">
        <f t="shared" si="0"/>
        <v>152</v>
      </c>
      <c r="L13" s="5">
        <f t="shared" si="1"/>
        <v>708.72083333333342</v>
      </c>
    </row>
    <row r="14" spans="1:12" x14ac:dyDescent="0.25">
      <c r="A14" s="25"/>
      <c r="B14" s="16">
        <v>122</v>
      </c>
      <c r="C14" s="11" t="s">
        <v>50</v>
      </c>
      <c r="D14" s="1">
        <v>19</v>
      </c>
      <c r="E14" s="1">
        <v>8</v>
      </c>
      <c r="F14" s="1">
        <f t="shared" si="2"/>
        <v>3.4270833333333335</v>
      </c>
      <c r="G14" s="1">
        <v>0</v>
      </c>
      <c r="H14" s="1">
        <v>85</v>
      </c>
      <c r="I14" s="1">
        <v>20</v>
      </c>
      <c r="J14" s="1">
        <v>20</v>
      </c>
      <c r="K14" s="5">
        <f t="shared" si="0"/>
        <v>152</v>
      </c>
      <c r="L14" s="5">
        <f t="shared" si="1"/>
        <v>708.72083333333342</v>
      </c>
    </row>
    <row r="15" spans="1:12" x14ac:dyDescent="0.25">
      <c r="A15" s="25"/>
      <c r="B15" s="16">
        <v>123</v>
      </c>
      <c r="C15" s="11" t="s">
        <v>50</v>
      </c>
      <c r="D15" s="1">
        <v>19</v>
      </c>
      <c r="E15" s="1">
        <f>5+(5.5/12)</f>
        <v>5.458333333333333</v>
      </c>
      <c r="F15" s="1">
        <f t="shared" si="2"/>
        <v>3.4270833333333335</v>
      </c>
      <c r="G15" s="1">
        <v>0</v>
      </c>
      <c r="H15" s="1">
        <v>85</v>
      </c>
      <c r="I15" s="1">
        <v>20</v>
      </c>
      <c r="J15" s="1">
        <v>20</v>
      </c>
      <c r="K15" s="5">
        <f t="shared" si="0"/>
        <v>103.70833333333333</v>
      </c>
      <c r="L15" s="5">
        <f t="shared" si="1"/>
        <v>708.72083333333342</v>
      </c>
    </row>
    <row r="16" spans="1:12" x14ac:dyDescent="0.25">
      <c r="A16" s="25"/>
      <c r="B16" s="16">
        <v>5</v>
      </c>
      <c r="C16" s="11" t="s">
        <v>66</v>
      </c>
      <c r="D16" s="1">
        <v>44</v>
      </c>
      <c r="E16" s="1">
        <v>32</v>
      </c>
      <c r="F16" s="1">
        <v>4.5</v>
      </c>
      <c r="G16" s="1">
        <v>0</v>
      </c>
      <c r="H16" s="1">
        <v>85</v>
      </c>
      <c r="I16" s="1">
        <v>20</v>
      </c>
      <c r="J16" s="1">
        <v>40</v>
      </c>
      <c r="K16" s="5">
        <f t="shared" si="0"/>
        <v>1408</v>
      </c>
      <c r="L16" s="5">
        <f t="shared" si="1"/>
        <v>1173.5999999999999</v>
      </c>
    </row>
    <row r="17" spans="1:12" x14ac:dyDescent="0.25">
      <c r="A17" s="25"/>
      <c r="B17" s="16">
        <v>10</v>
      </c>
      <c r="C17" s="11" t="s">
        <v>53</v>
      </c>
      <c r="D17" s="1">
        <v>35</v>
      </c>
      <c r="E17" s="1">
        <v>32</v>
      </c>
      <c r="F17" s="1">
        <v>9</v>
      </c>
      <c r="G17" s="1">
        <v>0</v>
      </c>
      <c r="H17" s="1">
        <v>85</v>
      </c>
      <c r="I17" s="1">
        <v>20</v>
      </c>
      <c r="J17" s="1">
        <v>0</v>
      </c>
      <c r="K17" s="5">
        <f t="shared" si="0"/>
        <v>1120</v>
      </c>
      <c r="L17" s="5">
        <f t="shared" si="1"/>
        <v>1818</v>
      </c>
    </row>
    <row r="18" spans="1:12" x14ac:dyDescent="0.25">
      <c r="A18" s="25"/>
      <c r="B18" s="16">
        <v>24</v>
      </c>
      <c r="C18" s="11" t="s">
        <v>53</v>
      </c>
      <c r="D18" s="1">
        <v>35</v>
      </c>
      <c r="E18" s="1">
        <v>32</v>
      </c>
      <c r="F18" s="1">
        <v>8.5</v>
      </c>
      <c r="G18" s="1">
        <v>0</v>
      </c>
      <c r="H18" s="1">
        <v>85</v>
      </c>
      <c r="I18" s="1">
        <v>20</v>
      </c>
      <c r="J18" s="1">
        <v>0</v>
      </c>
      <c r="K18" s="5">
        <f t="shared" si="0"/>
        <v>1120</v>
      </c>
      <c r="L18" s="5">
        <f t="shared" si="1"/>
        <v>1717.0000000000002</v>
      </c>
    </row>
    <row r="19" spans="1:12" x14ac:dyDescent="0.25">
      <c r="A19" s="25"/>
      <c r="B19" s="16">
        <v>41</v>
      </c>
      <c r="C19" s="11" t="s">
        <v>57</v>
      </c>
      <c r="D19" s="1">
        <v>26</v>
      </c>
      <c r="E19" s="1">
        <v>27</v>
      </c>
      <c r="F19" s="1">
        <v>8</v>
      </c>
      <c r="G19" s="1">
        <v>0</v>
      </c>
      <c r="H19" s="1">
        <v>85</v>
      </c>
      <c r="I19" s="1">
        <v>20</v>
      </c>
      <c r="J19" s="1">
        <v>0</v>
      </c>
      <c r="K19" s="5">
        <f t="shared" si="0"/>
        <v>702</v>
      </c>
      <c r="L19" s="5">
        <f t="shared" si="1"/>
        <v>1529.6</v>
      </c>
    </row>
    <row r="20" spans="1:12" x14ac:dyDescent="0.25">
      <c r="A20" s="25"/>
      <c r="B20" s="16">
        <v>50</v>
      </c>
      <c r="C20" s="11" t="s">
        <v>53</v>
      </c>
      <c r="D20" s="1">
        <v>35</v>
      </c>
      <c r="E20" s="1">
        <v>32</v>
      </c>
      <c r="F20" s="1">
        <v>8</v>
      </c>
      <c r="G20" s="1">
        <v>0</v>
      </c>
      <c r="H20" s="1">
        <v>85</v>
      </c>
      <c r="I20" s="1">
        <v>20</v>
      </c>
      <c r="J20" s="1">
        <v>0</v>
      </c>
      <c r="K20" s="5">
        <f t="shared" si="0"/>
        <v>1120</v>
      </c>
      <c r="L20" s="5">
        <f t="shared" si="1"/>
        <v>1616</v>
      </c>
    </row>
    <row r="21" spans="1:12" x14ac:dyDescent="0.25">
      <c r="A21" s="25"/>
      <c r="B21" s="16">
        <v>61</v>
      </c>
      <c r="C21" s="11" t="s">
        <v>53</v>
      </c>
      <c r="D21" s="1">
        <v>35</v>
      </c>
      <c r="E21" s="1">
        <v>32</v>
      </c>
      <c r="F21" s="1">
        <v>8.5</v>
      </c>
      <c r="G21" s="1">
        <v>0</v>
      </c>
      <c r="H21" s="1">
        <v>85</v>
      </c>
      <c r="I21" s="1">
        <v>20</v>
      </c>
      <c r="J21" s="1">
        <v>0</v>
      </c>
      <c r="K21" s="5">
        <f t="shared" si="0"/>
        <v>1120</v>
      </c>
      <c r="L21" s="5">
        <f t="shared" si="1"/>
        <v>1717.0000000000002</v>
      </c>
    </row>
    <row r="22" spans="1:12" x14ac:dyDescent="0.25">
      <c r="A22" s="25"/>
      <c r="B22" s="16">
        <v>85</v>
      </c>
      <c r="C22" s="11" t="s">
        <v>57</v>
      </c>
      <c r="D22" s="1">
        <v>26</v>
      </c>
      <c r="E22" s="1">
        <v>16</v>
      </c>
      <c r="F22" s="1">
        <v>9</v>
      </c>
      <c r="G22" s="1">
        <v>0</v>
      </c>
      <c r="H22" s="1">
        <v>85</v>
      </c>
      <c r="I22" s="1">
        <v>20</v>
      </c>
      <c r="J22" s="1">
        <v>0</v>
      </c>
      <c r="K22" s="5">
        <f t="shared" si="0"/>
        <v>416</v>
      </c>
      <c r="L22" s="5">
        <f t="shared" si="1"/>
        <v>1720.8</v>
      </c>
    </row>
    <row r="23" spans="1:12" x14ac:dyDescent="0.25">
      <c r="A23" s="25"/>
      <c r="B23" s="16">
        <v>98</v>
      </c>
      <c r="C23" s="11" t="s">
        <v>52</v>
      </c>
      <c r="D23" s="1">
        <v>50</v>
      </c>
      <c r="E23" s="1">
        <v>32</v>
      </c>
      <c r="F23" s="1">
        <v>4.5</v>
      </c>
      <c r="G23" s="1">
        <v>0</v>
      </c>
      <c r="H23" s="1">
        <v>85</v>
      </c>
      <c r="I23" s="1">
        <v>20</v>
      </c>
      <c r="J23" s="1">
        <v>40</v>
      </c>
      <c r="K23" s="5">
        <f t="shared" si="0"/>
        <v>1600</v>
      </c>
      <c r="L23" s="5">
        <f t="shared" si="1"/>
        <v>1206</v>
      </c>
    </row>
    <row r="24" spans="1:12" x14ac:dyDescent="0.25">
      <c r="A24" s="25"/>
      <c r="B24" s="16">
        <v>86</v>
      </c>
      <c r="C24" s="11" t="s">
        <v>57</v>
      </c>
      <c r="D24" s="1">
        <v>26</v>
      </c>
      <c r="E24" s="1">
        <v>10.83</v>
      </c>
      <c r="F24" s="1">
        <v>6.5</v>
      </c>
      <c r="G24" s="1">
        <v>0</v>
      </c>
      <c r="H24" s="1">
        <v>85</v>
      </c>
      <c r="I24" s="1">
        <v>20</v>
      </c>
      <c r="J24" s="1">
        <v>0</v>
      </c>
      <c r="K24" s="5">
        <f t="shared" si="0"/>
        <v>281.58</v>
      </c>
      <c r="L24" s="5">
        <f t="shared" si="1"/>
        <v>1242.8</v>
      </c>
    </row>
    <row r="25" spans="1:12" x14ac:dyDescent="0.25">
      <c r="A25" s="25"/>
      <c r="B25" s="16">
        <v>69</v>
      </c>
      <c r="C25" s="11" t="s">
        <v>57</v>
      </c>
      <c r="D25" s="1">
        <v>26</v>
      </c>
      <c r="E25" s="1">
        <v>10.83</v>
      </c>
      <c r="F25" s="1">
        <v>7.5</v>
      </c>
      <c r="G25" s="1">
        <v>0</v>
      </c>
      <c r="H25" s="1">
        <v>85</v>
      </c>
      <c r="I25" s="1">
        <v>20</v>
      </c>
      <c r="J25" s="1">
        <v>0</v>
      </c>
      <c r="K25" s="5">
        <f t="shared" si="0"/>
        <v>281.58</v>
      </c>
      <c r="L25" s="5">
        <f t="shared" si="1"/>
        <v>1434</v>
      </c>
    </row>
    <row r="26" spans="1:12" x14ac:dyDescent="0.25">
      <c r="A26" s="25"/>
      <c r="B26" s="16">
        <v>31</v>
      </c>
      <c r="C26" s="11" t="s">
        <v>50</v>
      </c>
      <c r="D26" s="1">
        <v>19</v>
      </c>
      <c r="E26" s="1">
        <v>5</v>
      </c>
      <c r="F26" s="1">
        <v>9</v>
      </c>
      <c r="G26" s="1">
        <v>0</v>
      </c>
      <c r="H26" s="1">
        <v>85</v>
      </c>
      <c r="I26" s="1">
        <v>20</v>
      </c>
      <c r="J26" s="1">
        <v>0</v>
      </c>
      <c r="K26" s="5">
        <f t="shared" si="0"/>
        <v>95</v>
      </c>
      <c r="L26" s="5">
        <f t="shared" si="1"/>
        <v>1645.2</v>
      </c>
    </row>
    <row r="27" spans="1:12" x14ac:dyDescent="0.25">
      <c r="A27" s="25"/>
      <c r="B27" s="16">
        <v>87</v>
      </c>
      <c r="C27" s="11" t="s">
        <v>50</v>
      </c>
      <c r="D27" s="1">
        <v>19</v>
      </c>
      <c r="E27" s="1">
        <v>5</v>
      </c>
      <c r="F27" s="1">
        <v>8</v>
      </c>
      <c r="G27" s="1">
        <v>0</v>
      </c>
      <c r="H27" s="1">
        <v>85</v>
      </c>
      <c r="I27" s="1">
        <v>20</v>
      </c>
      <c r="J27" s="1">
        <v>0</v>
      </c>
      <c r="K27" s="5">
        <f t="shared" si="0"/>
        <v>95</v>
      </c>
      <c r="L27" s="5">
        <f t="shared" si="1"/>
        <v>1462.4</v>
      </c>
    </row>
    <row r="28" spans="1:12" x14ac:dyDescent="0.25">
      <c r="A28" s="25"/>
      <c r="B28" s="16">
        <v>6</v>
      </c>
      <c r="C28" s="17" t="s">
        <v>67</v>
      </c>
      <c r="D28" s="1">
        <v>55</v>
      </c>
      <c r="E28" s="1">
        <v>27</v>
      </c>
      <c r="F28" s="1">
        <v>4.5</v>
      </c>
      <c r="G28" s="1">
        <v>0</v>
      </c>
      <c r="H28" s="1">
        <v>100</v>
      </c>
      <c r="I28" s="1">
        <v>20</v>
      </c>
      <c r="J28" s="1">
        <v>40</v>
      </c>
      <c r="K28" s="5">
        <f t="shared" si="0"/>
        <v>1485</v>
      </c>
      <c r="L28" s="5">
        <f t="shared" si="1"/>
        <v>1341</v>
      </c>
    </row>
    <row r="29" spans="1:12" x14ac:dyDescent="0.25">
      <c r="A29" s="25"/>
      <c r="B29" s="16">
        <v>6</v>
      </c>
      <c r="C29" s="18" t="s">
        <v>67</v>
      </c>
      <c r="D29" s="1">
        <v>55</v>
      </c>
      <c r="E29" s="1">
        <v>5</v>
      </c>
      <c r="F29" s="1">
        <v>4.5</v>
      </c>
      <c r="G29" s="1">
        <v>0</v>
      </c>
      <c r="H29" s="1">
        <v>85</v>
      </c>
      <c r="I29" s="1">
        <v>20</v>
      </c>
      <c r="J29" s="1">
        <v>40</v>
      </c>
      <c r="K29" s="5">
        <f t="shared" si="0"/>
        <v>275</v>
      </c>
      <c r="L29" s="5">
        <f t="shared" si="1"/>
        <v>1233</v>
      </c>
    </row>
    <row r="30" spans="1:12" x14ac:dyDescent="0.25">
      <c r="A30" s="25"/>
      <c r="B30" s="16">
        <v>13</v>
      </c>
      <c r="C30" s="17" t="s">
        <v>53</v>
      </c>
      <c r="D30" s="1">
        <v>35</v>
      </c>
      <c r="E30" s="1">
        <v>27</v>
      </c>
      <c r="F30" s="1">
        <v>9</v>
      </c>
      <c r="G30" s="1">
        <v>0</v>
      </c>
      <c r="H30" s="1">
        <v>100</v>
      </c>
      <c r="I30" s="1">
        <v>20</v>
      </c>
      <c r="J30" s="1">
        <v>0</v>
      </c>
      <c r="K30" s="5">
        <f t="shared" si="0"/>
        <v>945</v>
      </c>
      <c r="L30" s="5">
        <f t="shared" si="1"/>
        <v>2034</v>
      </c>
    </row>
    <row r="31" spans="1:12" x14ac:dyDescent="0.25">
      <c r="A31" s="25"/>
      <c r="B31" s="16">
        <v>13</v>
      </c>
      <c r="C31" s="18" t="s">
        <v>53</v>
      </c>
      <c r="D31" s="1">
        <v>35</v>
      </c>
      <c r="E31" s="1">
        <v>5</v>
      </c>
      <c r="F31" s="1">
        <v>9</v>
      </c>
      <c r="G31" s="1">
        <v>0</v>
      </c>
      <c r="H31" s="1">
        <v>85</v>
      </c>
      <c r="I31" s="1">
        <v>20</v>
      </c>
      <c r="J31" s="1">
        <v>0</v>
      </c>
      <c r="K31" s="5">
        <f t="shared" si="0"/>
        <v>175</v>
      </c>
      <c r="L31" s="5">
        <f t="shared" si="1"/>
        <v>1818</v>
      </c>
    </row>
    <row r="32" spans="1:12" x14ac:dyDescent="0.25">
      <c r="A32" s="25"/>
      <c r="B32" s="16">
        <v>25</v>
      </c>
      <c r="C32" s="11" t="s">
        <v>68</v>
      </c>
      <c r="D32" s="1">
        <v>83</v>
      </c>
      <c r="E32" s="1">
        <v>32</v>
      </c>
      <c r="F32" s="1">
        <v>8.5</v>
      </c>
      <c r="G32" s="1">
        <v>0</v>
      </c>
      <c r="H32" s="1">
        <v>85</v>
      </c>
      <c r="I32" s="1">
        <v>20</v>
      </c>
      <c r="J32" s="1">
        <v>0</v>
      </c>
      <c r="K32" s="5">
        <f t="shared" si="0"/>
        <v>2656</v>
      </c>
      <c r="L32" s="5">
        <f t="shared" si="1"/>
        <v>2206.6000000000004</v>
      </c>
    </row>
    <row r="33" spans="1:12" x14ac:dyDescent="0.25">
      <c r="A33" s="25"/>
      <c r="B33" s="16">
        <v>42</v>
      </c>
      <c r="C33" s="11" t="s">
        <v>57</v>
      </c>
      <c r="D33" s="1">
        <v>26</v>
      </c>
      <c r="E33" s="1">
        <v>21</v>
      </c>
      <c r="F33" s="1">
        <v>8</v>
      </c>
      <c r="G33" s="1">
        <v>0</v>
      </c>
      <c r="H33" s="1">
        <v>85</v>
      </c>
      <c r="I33" s="1">
        <v>20</v>
      </c>
      <c r="J33" s="1">
        <v>0</v>
      </c>
      <c r="K33" s="5">
        <f t="shared" si="0"/>
        <v>546</v>
      </c>
      <c r="L33" s="5">
        <f t="shared" si="1"/>
        <v>1529.6</v>
      </c>
    </row>
    <row r="34" spans="1:12" x14ac:dyDescent="0.25">
      <c r="A34" s="25"/>
      <c r="B34" s="16">
        <v>51</v>
      </c>
      <c r="C34" s="11" t="s">
        <v>57</v>
      </c>
      <c r="D34" s="1">
        <v>26</v>
      </c>
      <c r="E34" s="1">
        <v>21</v>
      </c>
      <c r="F34" s="1">
        <v>8</v>
      </c>
      <c r="G34" s="1">
        <v>0</v>
      </c>
      <c r="H34" s="1">
        <v>85</v>
      </c>
      <c r="I34" s="1">
        <v>20</v>
      </c>
      <c r="J34" s="1">
        <v>0</v>
      </c>
      <c r="K34" s="5">
        <f t="shared" si="0"/>
        <v>546</v>
      </c>
      <c r="L34" s="5">
        <f t="shared" si="1"/>
        <v>1529.6</v>
      </c>
    </row>
    <row r="35" spans="1:12" x14ac:dyDescent="0.25">
      <c r="A35" s="25"/>
      <c r="B35" s="16">
        <v>63</v>
      </c>
      <c r="C35" s="11" t="s">
        <v>68</v>
      </c>
      <c r="D35" s="1">
        <v>83</v>
      </c>
      <c r="E35" s="1">
        <v>32</v>
      </c>
      <c r="F35" s="1">
        <v>8.5</v>
      </c>
      <c r="G35" s="1">
        <v>0</v>
      </c>
      <c r="H35" s="1">
        <v>85</v>
      </c>
      <c r="I35" s="1">
        <v>20</v>
      </c>
      <c r="J35" s="1">
        <v>0</v>
      </c>
      <c r="K35" s="5">
        <f t="shared" si="0"/>
        <v>2656</v>
      </c>
      <c r="L35" s="5">
        <f t="shared" ref="L35:L66" si="3">(1.2*(D35+I35+J35)*F35)+(1.6*F35*H35)+(0.5*F35*G35)</f>
        <v>2206.6000000000004</v>
      </c>
    </row>
    <row r="36" spans="1:12" x14ac:dyDescent="0.25">
      <c r="A36" s="25"/>
      <c r="B36" s="16">
        <v>62</v>
      </c>
      <c r="C36" s="11" t="s">
        <v>50</v>
      </c>
      <c r="D36" s="1">
        <v>19</v>
      </c>
      <c r="E36" s="1">
        <v>11</v>
      </c>
      <c r="F36" s="1">
        <v>12</v>
      </c>
      <c r="G36" s="1">
        <v>0</v>
      </c>
      <c r="H36" s="1">
        <v>85</v>
      </c>
      <c r="I36" s="1">
        <v>20</v>
      </c>
      <c r="J36" s="1">
        <v>40</v>
      </c>
      <c r="K36" s="5">
        <f t="shared" si="0"/>
        <v>209</v>
      </c>
      <c r="L36" s="5">
        <f t="shared" si="3"/>
        <v>2769.6000000000004</v>
      </c>
    </row>
    <row r="37" spans="1:12" x14ac:dyDescent="0.25">
      <c r="A37" s="25"/>
      <c r="B37" s="16">
        <v>88</v>
      </c>
      <c r="C37" s="11" t="s">
        <v>53</v>
      </c>
      <c r="D37" s="1">
        <v>35</v>
      </c>
      <c r="E37" s="1">
        <v>32</v>
      </c>
      <c r="F37" s="1">
        <v>9</v>
      </c>
      <c r="G37" s="1">
        <v>0</v>
      </c>
      <c r="H37" s="1">
        <v>85</v>
      </c>
      <c r="I37" s="1">
        <v>20</v>
      </c>
      <c r="J37" s="1">
        <v>0</v>
      </c>
      <c r="K37" s="5">
        <f t="shared" si="0"/>
        <v>1120</v>
      </c>
      <c r="L37" s="5">
        <f t="shared" si="3"/>
        <v>1818</v>
      </c>
    </row>
    <row r="38" spans="1:12" x14ac:dyDescent="0.25">
      <c r="A38" s="25"/>
      <c r="B38" s="16">
        <v>99</v>
      </c>
      <c r="C38" s="11" t="s">
        <v>52</v>
      </c>
      <c r="D38" s="1">
        <v>50</v>
      </c>
      <c r="E38" s="1">
        <v>32</v>
      </c>
      <c r="F38" s="1">
        <v>4.5</v>
      </c>
      <c r="G38" s="1">
        <v>0</v>
      </c>
      <c r="H38" s="1">
        <v>85</v>
      </c>
      <c r="I38" s="1">
        <v>20</v>
      </c>
      <c r="J38" s="1">
        <v>40</v>
      </c>
      <c r="K38" s="5">
        <f t="shared" si="0"/>
        <v>1600</v>
      </c>
      <c r="L38" s="5">
        <f t="shared" si="3"/>
        <v>1206</v>
      </c>
    </row>
    <row r="39" spans="1:12" x14ac:dyDescent="0.25">
      <c r="A39" s="25"/>
      <c r="B39" s="16">
        <v>107</v>
      </c>
      <c r="C39" s="11" t="s">
        <v>52</v>
      </c>
      <c r="D39" s="1">
        <v>50</v>
      </c>
      <c r="E39" s="1">
        <v>32</v>
      </c>
      <c r="F39" s="1">
        <v>4.5</v>
      </c>
      <c r="G39" s="1">
        <v>0</v>
      </c>
      <c r="H39" s="1">
        <v>85</v>
      </c>
      <c r="I39" s="1">
        <v>20</v>
      </c>
      <c r="J39" s="1">
        <v>40</v>
      </c>
      <c r="K39" s="5">
        <f t="shared" si="0"/>
        <v>1600</v>
      </c>
      <c r="L39" s="5">
        <f t="shared" si="3"/>
        <v>1206</v>
      </c>
    </row>
    <row r="40" spans="1:12" x14ac:dyDescent="0.25">
      <c r="A40" s="25"/>
      <c r="B40" s="16">
        <v>14</v>
      </c>
      <c r="C40" s="11" t="s">
        <v>53</v>
      </c>
      <c r="D40" s="1">
        <v>35</v>
      </c>
      <c r="E40" s="1">
        <v>32</v>
      </c>
      <c r="F40" s="1">
        <v>9</v>
      </c>
      <c r="G40" s="1">
        <v>0</v>
      </c>
      <c r="H40" s="1">
        <v>85</v>
      </c>
      <c r="I40" s="1">
        <v>20</v>
      </c>
      <c r="J40" s="1">
        <v>0</v>
      </c>
      <c r="K40" s="5">
        <f t="shared" si="0"/>
        <v>1120</v>
      </c>
      <c r="L40" s="5">
        <f t="shared" si="3"/>
        <v>1818</v>
      </c>
    </row>
    <row r="41" spans="1:12" x14ac:dyDescent="0.25">
      <c r="A41" s="25"/>
      <c r="B41" s="16">
        <v>26</v>
      </c>
      <c r="C41" s="11" t="s">
        <v>68</v>
      </c>
      <c r="D41" s="1">
        <v>83</v>
      </c>
      <c r="E41" s="1">
        <v>32</v>
      </c>
      <c r="F41" s="1">
        <v>8.5</v>
      </c>
      <c r="G41" s="1">
        <v>0</v>
      </c>
      <c r="H41" s="1">
        <v>85</v>
      </c>
      <c r="I41" s="1">
        <v>20</v>
      </c>
      <c r="J41" s="1">
        <v>0</v>
      </c>
      <c r="K41" s="5">
        <f t="shared" si="0"/>
        <v>2656</v>
      </c>
      <c r="L41" s="5">
        <f t="shared" si="3"/>
        <v>2206.6000000000004</v>
      </c>
    </row>
    <row r="42" spans="1:12" x14ac:dyDescent="0.25">
      <c r="A42" s="25"/>
      <c r="B42" s="16">
        <v>43</v>
      </c>
      <c r="C42" s="11" t="s">
        <v>57</v>
      </c>
      <c r="D42" s="1">
        <v>26</v>
      </c>
      <c r="E42" s="1">
        <v>21</v>
      </c>
      <c r="F42" s="1">
        <v>8</v>
      </c>
      <c r="G42" s="1">
        <v>0</v>
      </c>
      <c r="H42" s="1">
        <v>85</v>
      </c>
      <c r="I42" s="1">
        <v>20</v>
      </c>
      <c r="J42" s="1">
        <v>0</v>
      </c>
      <c r="K42" s="5">
        <f t="shared" si="0"/>
        <v>546</v>
      </c>
      <c r="L42" s="5">
        <f t="shared" si="3"/>
        <v>1529.6</v>
      </c>
    </row>
    <row r="43" spans="1:12" x14ac:dyDescent="0.25">
      <c r="A43" s="25"/>
      <c r="B43" s="16">
        <v>52</v>
      </c>
      <c r="C43" s="11" t="s">
        <v>57</v>
      </c>
      <c r="D43" s="1">
        <v>26</v>
      </c>
      <c r="E43" s="1">
        <v>21</v>
      </c>
      <c r="F43" s="1">
        <v>8</v>
      </c>
      <c r="G43" s="1">
        <v>0</v>
      </c>
      <c r="H43" s="1">
        <v>85</v>
      </c>
      <c r="I43" s="1">
        <v>20</v>
      </c>
      <c r="J43" s="1">
        <v>0</v>
      </c>
      <c r="K43" s="5">
        <f t="shared" si="0"/>
        <v>546</v>
      </c>
      <c r="L43" s="5">
        <f t="shared" si="3"/>
        <v>1529.6</v>
      </c>
    </row>
    <row r="44" spans="1:12" x14ac:dyDescent="0.25">
      <c r="A44" s="25"/>
      <c r="B44" s="16">
        <v>64</v>
      </c>
      <c r="C44" s="11" t="s">
        <v>68</v>
      </c>
      <c r="D44" s="1">
        <v>83</v>
      </c>
      <c r="E44" s="1">
        <v>32</v>
      </c>
      <c r="F44" s="1">
        <v>8.5</v>
      </c>
      <c r="G44" s="1">
        <v>0</v>
      </c>
      <c r="H44" s="1">
        <v>85</v>
      </c>
      <c r="I44" s="1">
        <v>20</v>
      </c>
      <c r="J44" s="1">
        <v>0</v>
      </c>
      <c r="K44" s="5">
        <f t="shared" si="0"/>
        <v>2656</v>
      </c>
      <c r="L44" s="5">
        <f t="shared" si="3"/>
        <v>2206.6000000000004</v>
      </c>
    </row>
    <row r="45" spans="1:12" x14ac:dyDescent="0.25">
      <c r="A45" s="25"/>
      <c r="B45" s="16">
        <v>89</v>
      </c>
      <c r="C45" s="11" t="s">
        <v>53</v>
      </c>
      <c r="D45" s="1">
        <v>35</v>
      </c>
      <c r="E45" s="1">
        <v>32</v>
      </c>
      <c r="F45" s="1">
        <v>9</v>
      </c>
      <c r="G45" s="1">
        <v>0</v>
      </c>
      <c r="H45" s="1">
        <v>85</v>
      </c>
      <c r="I45" s="1">
        <v>20</v>
      </c>
      <c r="J45" s="1">
        <v>0</v>
      </c>
      <c r="K45" s="5">
        <f t="shared" si="0"/>
        <v>1120</v>
      </c>
      <c r="L45" s="5">
        <f t="shared" si="3"/>
        <v>1818</v>
      </c>
    </row>
    <row r="46" spans="1:12" x14ac:dyDescent="0.25">
      <c r="A46" s="25"/>
      <c r="B46" s="16">
        <v>100</v>
      </c>
      <c r="C46" s="11" t="s">
        <v>52</v>
      </c>
      <c r="D46" s="1">
        <v>50</v>
      </c>
      <c r="E46" s="1">
        <v>32</v>
      </c>
      <c r="F46" s="1">
        <v>4.5</v>
      </c>
      <c r="G46" s="1">
        <v>0</v>
      </c>
      <c r="H46" s="1">
        <v>85</v>
      </c>
      <c r="I46" s="1">
        <v>20</v>
      </c>
      <c r="J46" s="1">
        <v>40</v>
      </c>
      <c r="K46" s="5">
        <f t="shared" si="0"/>
        <v>1600</v>
      </c>
      <c r="L46" s="5">
        <f t="shared" si="3"/>
        <v>1206</v>
      </c>
    </row>
    <row r="47" spans="1:12" x14ac:dyDescent="0.25">
      <c r="A47" s="25"/>
      <c r="B47" s="16">
        <v>8</v>
      </c>
      <c r="C47" s="17" t="s">
        <v>52</v>
      </c>
      <c r="D47" s="1">
        <v>50</v>
      </c>
      <c r="E47" s="1">
        <v>18</v>
      </c>
      <c r="F47" s="1">
        <v>4.5</v>
      </c>
      <c r="G47" s="1">
        <v>0</v>
      </c>
      <c r="H47" s="1">
        <v>85</v>
      </c>
      <c r="I47" s="1">
        <v>20</v>
      </c>
      <c r="J47" s="1">
        <v>40</v>
      </c>
      <c r="K47" s="5">
        <f t="shared" si="0"/>
        <v>900</v>
      </c>
      <c r="L47" s="5">
        <f t="shared" si="3"/>
        <v>1206</v>
      </c>
    </row>
    <row r="48" spans="1:12" x14ac:dyDescent="0.25">
      <c r="A48" s="25"/>
      <c r="B48" s="16">
        <v>8</v>
      </c>
      <c r="C48" s="18" t="s">
        <v>52</v>
      </c>
      <c r="D48" s="1">
        <v>50</v>
      </c>
      <c r="E48" s="1">
        <f>32-E47</f>
        <v>14</v>
      </c>
      <c r="F48" s="1">
        <v>4.5</v>
      </c>
      <c r="G48" s="1">
        <v>0</v>
      </c>
      <c r="H48" s="1">
        <v>100</v>
      </c>
      <c r="I48" s="1">
        <v>20</v>
      </c>
      <c r="J48" s="1">
        <v>40</v>
      </c>
      <c r="K48" s="5">
        <f t="shared" si="0"/>
        <v>700</v>
      </c>
      <c r="L48" s="5">
        <f t="shared" si="3"/>
        <v>1314</v>
      </c>
    </row>
    <row r="49" spans="1:12" x14ac:dyDescent="0.25">
      <c r="A49" s="25"/>
      <c r="B49" s="16">
        <v>15</v>
      </c>
      <c r="C49" s="17" t="s">
        <v>53</v>
      </c>
      <c r="D49" s="1">
        <v>35</v>
      </c>
      <c r="E49" s="1">
        <v>18</v>
      </c>
      <c r="F49" s="1">
        <v>9</v>
      </c>
      <c r="G49" s="1">
        <v>0</v>
      </c>
      <c r="H49" s="1">
        <v>85</v>
      </c>
      <c r="I49" s="1">
        <v>20</v>
      </c>
      <c r="J49" s="1">
        <v>0</v>
      </c>
      <c r="K49" s="5">
        <f t="shared" si="0"/>
        <v>630</v>
      </c>
      <c r="L49" s="5">
        <f t="shared" si="3"/>
        <v>1818</v>
      </c>
    </row>
    <row r="50" spans="1:12" x14ac:dyDescent="0.25">
      <c r="A50" s="25"/>
      <c r="B50" s="16">
        <v>15</v>
      </c>
      <c r="C50" s="18" t="s">
        <v>53</v>
      </c>
      <c r="D50" s="1">
        <v>35</v>
      </c>
      <c r="E50" s="1">
        <v>14</v>
      </c>
      <c r="F50" s="1">
        <v>9</v>
      </c>
      <c r="G50" s="1">
        <v>0</v>
      </c>
      <c r="H50" s="1">
        <v>100</v>
      </c>
      <c r="I50" s="1">
        <v>20</v>
      </c>
      <c r="J50" s="1">
        <v>0</v>
      </c>
      <c r="K50" s="5">
        <f t="shared" si="0"/>
        <v>490</v>
      </c>
      <c r="L50" s="5">
        <f t="shared" si="3"/>
        <v>2034</v>
      </c>
    </row>
    <row r="51" spans="1:12" x14ac:dyDescent="0.25">
      <c r="A51" s="25"/>
      <c r="B51" s="16">
        <v>27</v>
      </c>
      <c r="C51" s="17" t="s">
        <v>64</v>
      </c>
      <c r="D51" s="1">
        <v>40</v>
      </c>
      <c r="E51" s="1">
        <v>18</v>
      </c>
      <c r="F51" s="1">
        <v>8.5</v>
      </c>
      <c r="G51" s="1">
        <v>0</v>
      </c>
      <c r="H51" s="1">
        <v>85</v>
      </c>
      <c r="I51" s="1">
        <v>20</v>
      </c>
      <c r="J51" s="1">
        <v>20</v>
      </c>
      <c r="K51" s="5">
        <f t="shared" si="0"/>
        <v>720</v>
      </c>
      <c r="L51" s="5">
        <f t="shared" si="3"/>
        <v>1972.0000000000002</v>
      </c>
    </row>
    <row r="52" spans="1:12" x14ac:dyDescent="0.25">
      <c r="A52" s="25"/>
      <c r="B52" s="16">
        <v>27</v>
      </c>
      <c r="C52" s="18" t="s">
        <v>64</v>
      </c>
      <c r="D52" s="1">
        <v>40</v>
      </c>
      <c r="E52" s="1">
        <v>14</v>
      </c>
      <c r="F52" s="1">
        <v>8.5</v>
      </c>
      <c r="G52" s="1">
        <v>0</v>
      </c>
      <c r="H52" s="1">
        <v>100</v>
      </c>
      <c r="I52" s="1">
        <v>20</v>
      </c>
      <c r="J52" s="1">
        <v>20</v>
      </c>
      <c r="K52" s="5">
        <f t="shared" si="0"/>
        <v>560</v>
      </c>
      <c r="L52" s="5">
        <f t="shared" si="3"/>
        <v>2176</v>
      </c>
    </row>
    <row r="53" spans="1:12" x14ac:dyDescent="0.25">
      <c r="A53" s="25"/>
      <c r="B53" s="16">
        <v>45</v>
      </c>
      <c r="C53" s="11" t="s">
        <v>53</v>
      </c>
      <c r="D53" s="1">
        <v>35</v>
      </c>
      <c r="E53" s="1">
        <v>27</v>
      </c>
      <c r="F53" s="1">
        <v>8</v>
      </c>
      <c r="G53" s="1">
        <v>0</v>
      </c>
      <c r="H53" s="1">
        <v>150</v>
      </c>
      <c r="I53" s="1">
        <v>20</v>
      </c>
      <c r="J53" s="1">
        <v>0</v>
      </c>
      <c r="K53" s="5">
        <f t="shared" si="0"/>
        <v>945</v>
      </c>
      <c r="L53" s="5">
        <f t="shared" si="3"/>
        <v>2448</v>
      </c>
    </row>
    <row r="54" spans="1:12" x14ac:dyDescent="0.25">
      <c r="A54" s="25"/>
      <c r="B54" s="16">
        <v>44</v>
      </c>
      <c r="C54" s="11" t="s">
        <v>57</v>
      </c>
      <c r="D54" s="1">
        <v>26</v>
      </c>
      <c r="E54" s="1">
        <v>5</v>
      </c>
      <c r="F54" s="1">
        <f>3+(10.3/2)</f>
        <v>8.15</v>
      </c>
      <c r="G54" s="1">
        <v>0</v>
      </c>
      <c r="H54" s="1">
        <v>85</v>
      </c>
      <c r="I54" s="1">
        <v>20</v>
      </c>
      <c r="J54" s="1">
        <v>20</v>
      </c>
      <c r="K54" s="5">
        <f t="shared" si="0"/>
        <v>130</v>
      </c>
      <c r="L54" s="5">
        <f t="shared" si="3"/>
        <v>1753.88</v>
      </c>
    </row>
    <row r="55" spans="1:12" x14ac:dyDescent="0.25">
      <c r="A55" s="25"/>
      <c r="B55" s="16">
        <v>47</v>
      </c>
      <c r="C55" s="11" t="s">
        <v>69</v>
      </c>
      <c r="D55" s="1">
        <v>10</v>
      </c>
      <c r="E55" s="1">
        <v>9.5</v>
      </c>
      <c r="F55" s="1">
        <v>4</v>
      </c>
      <c r="G55" s="1">
        <v>0</v>
      </c>
      <c r="H55" s="1">
        <v>150</v>
      </c>
      <c r="I55" s="1">
        <v>20</v>
      </c>
      <c r="J55" s="1">
        <v>0</v>
      </c>
      <c r="K55" s="5">
        <f t="shared" si="0"/>
        <v>95</v>
      </c>
      <c r="L55" s="5">
        <f t="shared" si="3"/>
        <v>1104</v>
      </c>
    </row>
    <row r="56" spans="1:12" x14ac:dyDescent="0.25">
      <c r="A56" s="25"/>
      <c r="B56" s="16">
        <v>53</v>
      </c>
      <c r="C56" s="17" t="s">
        <v>64</v>
      </c>
      <c r="D56" s="1">
        <v>40</v>
      </c>
      <c r="E56" s="1">
        <v>5</v>
      </c>
      <c r="F56" s="1">
        <f>3+4</f>
        <v>7</v>
      </c>
      <c r="G56" s="1">
        <v>0</v>
      </c>
      <c r="H56" s="1">
        <v>85</v>
      </c>
      <c r="I56" s="1">
        <v>20</v>
      </c>
      <c r="J56" s="1">
        <v>0</v>
      </c>
      <c r="K56" s="5">
        <f t="shared" si="0"/>
        <v>200</v>
      </c>
      <c r="L56" s="5">
        <f t="shared" si="3"/>
        <v>1456</v>
      </c>
    </row>
    <row r="57" spans="1:12" x14ac:dyDescent="0.25">
      <c r="A57" s="25"/>
      <c r="B57" s="16">
        <v>53</v>
      </c>
      <c r="C57" s="18" t="s">
        <v>64</v>
      </c>
      <c r="D57" s="1">
        <v>40</v>
      </c>
      <c r="E57" s="1">
        <f>32-5</f>
        <v>27</v>
      </c>
      <c r="F57" s="1">
        <f>1+((3+(8/12))/2)</f>
        <v>2.833333333333333</v>
      </c>
      <c r="G57" s="1">
        <v>0</v>
      </c>
      <c r="H57" s="1">
        <v>150</v>
      </c>
      <c r="I57" s="1">
        <v>20</v>
      </c>
      <c r="J57" s="1">
        <v>0</v>
      </c>
      <c r="K57" s="5">
        <f t="shared" si="0"/>
        <v>1080</v>
      </c>
      <c r="L57" s="5">
        <f t="shared" si="3"/>
        <v>884</v>
      </c>
    </row>
    <row r="58" spans="1:12" x14ac:dyDescent="0.25">
      <c r="A58" s="25"/>
      <c r="B58" s="16">
        <v>55</v>
      </c>
      <c r="C58" s="11" t="s">
        <v>69</v>
      </c>
      <c r="D58" s="1">
        <v>10</v>
      </c>
      <c r="E58" s="1">
        <v>9.5</v>
      </c>
      <c r="F58" s="1">
        <f>1+((3+(8/12))/2)</f>
        <v>2.833333333333333</v>
      </c>
      <c r="G58" s="1">
        <v>0</v>
      </c>
      <c r="H58" s="1">
        <v>150</v>
      </c>
      <c r="I58" s="1">
        <v>20</v>
      </c>
      <c r="J58" s="1">
        <v>0</v>
      </c>
      <c r="K58" s="5">
        <f t="shared" si="0"/>
        <v>95</v>
      </c>
      <c r="L58" s="5">
        <f t="shared" si="3"/>
        <v>782</v>
      </c>
    </row>
    <row r="59" spans="1:12" x14ac:dyDescent="0.25">
      <c r="A59" s="25"/>
      <c r="B59" s="16">
        <v>56</v>
      </c>
      <c r="C59" s="11" t="s">
        <v>69</v>
      </c>
      <c r="D59" s="1">
        <v>10</v>
      </c>
      <c r="E59" s="1">
        <v>9.5</v>
      </c>
      <c r="F59" s="1">
        <f>1+(2.5/2)</f>
        <v>2.25</v>
      </c>
      <c r="G59" s="1">
        <v>0</v>
      </c>
      <c r="H59" s="1">
        <v>150</v>
      </c>
      <c r="I59" s="1">
        <v>20</v>
      </c>
      <c r="J59" s="1">
        <v>0</v>
      </c>
      <c r="K59" s="5">
        <f t="shared" si="0"/>
        <v>95</v>
      </c>
      <c r="L59" s="5">
        <f t="shared" si="3"/>
        <v>621</v>
      </c>
    </row>
    <row r="60" spans="1:12" x14ac:dyDescent="0.25">
      <c r="A60" s="25"/>
      <c r="B60" s="16">
        <v>65</v>
      </c>
      <c r="C60" s="17" t="s">
        <v>64</v>
      </c>
      <c r="D60" s="1">
        <v>40</v>
      </c>
      <c r="E60" s="1">
        <v>5</v>
      </c>
      <c r="F60" s="1">
        <v>8.5</v>
      </c>
      <c r="G60" s="1">
        <v>0</v>
      </c>
      <c r="H60" s="1">
        <v>85</v>
      </c>
      <c r="I60" s="1">
        <v>20</v>
      </c>
      <c r="J60" s="1">
        <v>0</v>
      </c>
      <c r="K60" s="5">
        <f t="shared" si="0"/>
        <v>200</v>
      </c>
      <c r="L60" s="5">
        <f t="shared" si="3"/>
        <v>1768.0000000000002</v>
      </c>
    </row>
    <row r="61" spans="1:12" x14ac:dyDescent="0.25">
      <c r="A61" s="25"/>
      <c r="B61" s="16">
        <v>65</v>
      </c>
      <c r="C61" s="18" t="s">
        <v>64</v>
      </c>
      <c r="D61" s="1">
        <v>40</v>
      </c>
      <c r="E61" s="1">
        <f>32-5</f>
        <v>27</v>
      </c>
      <c r="F61" s="1">
        <v>8.5</v>
      </c>
      <c r="G61" s="1">
        <v>0</v>
      </c>
      <c r="H61" s="1">
        <v>150</v>
      </c>
      <c r="I61" s="1">
        <v>20</v>
      </c>
      <c r="J61" s="1">
        <v>0</v>
      </c>
      <c r="K61" s="5">
        <f t="shared" si="0"/>
        <v>1080</v>
      </c>
      <c r="L61" s="5">
        <f t="shared" si="3"/>
        <v>2652</v>
      </c>
    </row>
    <row r="62" spans="1:12" x14ac:dyDescent="0.25">
      <c r="A62" s="25"/>
      <c r="B62" s="16">
        <v>75</v>
      </c>
      <c r="C62" s="11" t="s">
        <v>69</v>
      </c>
      <c r="D62" s="1">
        <v>10</v>
      </c>
      <c r="E62" s="1">
        <v>7.25</v>
      </c>
      <c r="F62" s="1">
        <v>3</v>
      </c>
      <c r="G62" s="1">
        <v>0</v>
      </c>
      <c r="H62" s="1">
        <v>150</v>
      </c>
      <c r="I62" s="1">
        <v>20</v>
      </c>
      <c r="J62" s="1">
        <v>0</v>
      </c>
      <c r="K62" s="5">
        <f t="shared" si="0"/>
        <v>72.5</v>
      </c>
      <c r="L62" s="5">
        <f t="shared" si="3"/>
        <v>828.00000000000011</v>
      </c>
    </row>
    <row r="63" spans="1:12" x14ac:dyDescent="0.25">
      <c r="A63" s="25"/>
      <c r="B63" s="16">
        <v>76</v>
      </c>
      <c r="C63" s="11" t="s">
        <v>69</v>
      </c>
      <c r="D63" s="1">
        <v>10</v>
      </c>
      <c r="E63" s="1">
        <v>7.25</v>
      </c>
      <c r="F63" s="1">
        <f>2+(2.5/2)</f>
        <v>3.25</v>
      </c>
      <c r="G63" s="1">
        <v>0</v>
      </c>
      <c r="H63" s="1">
        <v>150</v>
      </c>
      <c r="I63" s="1">
        <v>20</v>
      </c>
      <c r="J63" s="1">
        <v>0</v>
      </c>
      <c r="K63" s="5">
        <f t="shared" si="0"/>
        <v>72.5</v>
      </c>
      <c r="L63" s="5">
        <f t="shared" si="3"/>
        <v>897</v>
      </c>
    </row>
    <row r="64" spans="1:12" x14ac:dyDescent="0.25">
      <c r="A64" s="25"/>
      <c r="B64" s="16">
        <v>124</v>
      </c>
      <c r="C64" s="17" t="s">
        <v>64</v>
      </c>
      <c r="D64" s="1">
        <v>40</v>
      </c>
      <c r="E64" s="1">
        <v>5</v>
      </c>
      <c r="F64" s="1">
        <v>9</v>
      </c>
      <c r="G64" s="1">
        <v>0</v>
      </c>
      <c r="H64" s="1">
        <v>85</v>
      </c>
      <c r="I64" s="1">
        <v>20</v>
      </c>
      <c r="J64" s="1">
        <v>0</v>
      </c>
      <c r="K64" s="5">
        <f t="shared" si="0"/>
        <v>200</v>
      </c>
      <c r="L64" s="5">
        <f t="shared" si="3"/>
        <v>1872</v>
      </c>
    </row>
    <row r="65" spans="1:12" x14ac:dyDescent="0.25">
      <c r="A65" s="25"/>
      <c r="B65" s="16">
        <v>124</v>
      </c>
      <c r="C65" s="18" t="s">
        <v>64</v>
      </c>
      <c r="D65" s="1">
        <v>40</v>
      </c>
      <c r="E65" s="1">
        <v>27</v>
      </c>
      <c r="F65" s="1">
        <v>9</v>
      </c>
      <c r="G65" s="1">
        <v>0</v>
      </c>
      <c r="H65" s="1">
        <v>150</v>
      </c>
      <c r="I65" s="1">
        <v>20</v>
      </c>
      <c r="J65" s="1">
        <v>0</v>
      </c>
      <c r="K65" s="5">
        <f t="shared" si="0"/>
        <v>1080</v>
      </c>
      <c r="L65" s="5">
        <f t="shared" si="3"/>
        <v>2808</v>
      </c>
    </row>
    <row r="66" spans="1:12" x14ac:dyDescent="0.25">
      <c r="A66" s="25"/>
      <c r="B66" s="16">
        <v>101</v>
      </c>
      <c r="C66" s="17" t="s">
        <v>67</v>
      </c>
      <c r="D66" s="1">
        <v>55</v>
      </c>
      <c r="E66" s="1">
        <v>5</v>
      </c>
      <c r="F66" s="1">
        <v>4.5</v>
      </c>
      <c r="G66" s="1">
        <v>0</v>
      </c>
      <c r="H66" s="1">
        <v>85</v>
      </c>
      <c r="I66" s="1">
        <v>20</v>
      </c>
      <c r="J66" s="1">
        <v>40</v>
      </c>
      <c r="K66" s="5">
        <f t="shared" si="0"/>
        <v>275</v>
      </c>
      <c r="L66" s="5">
        <f t="shared" si="3"/>
        <v>1233</v>
      </c>
    </row>
    <row r="67" spans="1:12" x14ac:dyDescent="0.25">
      <c r="A67" s="25"/>
      <c r="B67" s="16">
        <v>101</v>
      </c>
      <c r="C67" s="18" t="s">
        <v>67</v>
      </c>
      <c r="D67" s="1">
        <v>55</v>
      </c>
      <c r="E67" s="1">
        <v>27</v>
      </c>
      <c r="F67" s="1">
        <v>4.5</v>
      </c>
      <c r="G67" s="1">
        <v>0</v>
      </c>
      <c r="H67" s="1">
        <v>150</v>
      </c>
      <c r="I67" s="1">
        <v>20</v>
      </c>
      <c r="J67" s="1">
        <v>40</v>
      </c>
      <c r="K67" s="5">
        <f t="shared" ref="K67:K72" si="4">D67*E67</f>
        <v>1485</v>
      </c>
      <c r="L67" s="5">
        <f t="shared" ref="L67:L72" si="5">(1.2*(D67+I67+J67)*F67)+(1.6*F67*H67)+(0.5*F67*G67)</f>
        <v>1701</v>
      </c>
    </row>
    <row r="68" spans="1:12" x14ac:dyDescent="0.25">
      <c r="A68" s="25"/>
      <c r="B68" s="16">
        <v>115</v>
      </c>
      <c r="C68" s="11" t="s">
        <v>58</v>
      </c>
      <c r="D68" s="1">
        <v>17.27</v>
      </c>
      <c r="E68" s="1">
        <v>1.5</v>
      </c>
      <c r="F68" s="1">
        <v>2</v>
      </c>
      <c r="G68" s="1">
        <v>0</v>
      </c>
      <c r="H68" s="1">
        <v>100</v>
      </c>
      <c r="I68" s="1">
        <v>20</v>
      </c>
      <c r="J68" s="1">
        <v>20</v>
      </c>
      <c r="K68" s="5">
        <f t="shared" si="4"/>
        <v>25.905000000000001</v>
      </c>
      <c r="L68" s="5">
        <f t="shared" si="5"/>
        <v>457.44799999999998</v>
      </c>
    </row>
    <row r="69" spans="1:12" x14ac:dyDescent="0.25">
      <c r="A69" s="25"/>
      <c r="B69" s="16">
        <v>116</v>
      </c>
      <c r="C69" s="11" t="s">
        <v>58</v>
      </c>
      <c r="D69" s="1">
        <v>17.27</v>
      </c>
      <c r="E69" s="1">
        <v>1.5</v>
      </c>
      <c r="F69" s="1">
        <v>4</v>
      </c>
      <c r="G69" s="1">
        <v>0</v>
      </c>
      <c r="H69" s="1">
        <v>100</v>
      </c>
      <c r="I69" s="1">
        <v>20</v>
      </c>
      <c r="J69" s="1">
        <v>20</v>
      </c>
      <c r="K69" s="5">
        <f t="shared" si="4"/>
        <v>25.905000000000001</v>
      </c>
      <c r="L69" s="5">
        <f t="shared" si="5"/>
        <v>914.89599999999996</v>
      </c>
    </row>
    <row r="70" spans="1:12" x14ac:dyDescent="0.25">
      <c r="A70" s="25"/>
      <c r="B70" s="16">
        <v>117</v>
      </c>
      <c r="C70" s="11" t="s">
        <v>58</v>
      </c>
      <c r="D70" s="1">
        <v>17.27</v>
      </c>
      <c r="E70" s="1">
        <v>1.5</v>
      </c>
      <c r="F70" s="1">
        <v>4</v>
      </c>
      <c r="G70" s="1">
        <v>0</v>
      </c>
      <c r="H70" s="1">
        <v>100</v>
      </c>
      <c r="I70" s="1">
        <v>20</v>
      </c>
      <c r="J70" s="1">
        <v>20</v>
      </c>
      <c r="K70" s="5">
        <f t="shared" si="4"/>
        <v>25.905000000000001</v>
      </c>
      <c r="L70" s="5">
        <f t="shared" si="5"/>
        <v>914.89599999999996</v>
      </c>
    </row>
    <row r="71" spans="1:12" x14ac:dyDescent="0.25">
      <c r="A71" s="25"/>
      <c r="B71" s="16">
        <v>118</v>
      </c>
      <c r="C71" s="11" t="s">
        <v>58</v>
      </c>
      <c r="D71" s="1">
        <v>17.27</v>
      </c>
      <c r="E71" s="1">
        <v>1.5</v>
      </c>
      <c r="F71" s="1">
        <v>2</v>
      </c>
      <c r="G71" s="1">
        <v>0</v>
      </c>
      <c r="H71" s="1">
        <v>100</v>
      </c>
      <c r="I71" s="1">
        <v>20</v>
      </c>
      <c r="J71" s="1">
        <v>20</v>
      </c>
      <c r="K71" s="5">
        <f t="shared" si="4"/>
        <v>25.905000000000001</v>
      </c>
      <c r="L71" s="5">
        <f t="shared" si="5"/>
        <v>457.44799999999998</v>
      </c>
    </row>
    <row r="72" spans="1:12" x14ac:dyDescent="0.25">
      <c r="A72" s="25"/>
      <c r="B72" s="16">
        <v>7</v>
      </c>
      <c r="C72" s="11" t="s">
        <v>52</v>
      </c>
      <c r="D72" s="1">
        <v>50</v>
      </c>
      <c r="E72" s="1">
        <v>32</v>
      </c>
      <c r="F72" s="1">
        <v>4.5</v>
      </c>
      <c r="G72" s="1">
        <v>40</v>
      </c>
      <c r="H72" s="1">
        <v>85</v>
      </c>
      <c r="I72" s="1">
        <v>20</v>
      </c>
      <c r="J72" s="1">
        <v>40</v>
      </c>
      <c r="K72" s="5">
        <f t="shared" si="4"/>
        <v>1600</v>
      </c>
      <c r="L72" s="5">
        <f t="shared" si="5"/>
        <v>1296</v>
      </c>
    </row>
    <row r="73" spans="1:12" x14ac:dyDescent="0.25">
      <c r="B73" s="22"/>
    </row>
    <row r="74" spans="1:12" x14ac:dyDescent="0.25">
      <c r="A74" s="25" t="s">
        <v>10</v>
      </c>
      <c r="B74" s="4" t="s">
        <v>44</v>
      </c>
      <c r="C74" s="3" t="s">
        <v>0</v>
      </c>
      <c r="D74" s="3" t="s">
        <v>60</v>
      </c>
      <c r="E74" s="3" t="s">
        <v>1</v>
      </c>
      <c r="F74" s="3" t="s">
        <v>2</v>
      </c>
      <c r="G74" s="3" t="s">
        <v>4</v>
      </c>
      <c r="H74" s="3" t="s">
        <v>61</v>
      </c>
      <c r="I74" s="3" t="s">
        <v>5</v>
      </c>
      <c r="J74" s="3" t="s">
        <v>15</v>
      </c>
      <c r="K74" s="5" t="s">
        <v>6</v>
      </c>
      <c r="L74" s="5" t="s">
        <v>37</v>
      </c>
    </row>
    <row r="75" spans="1:12" x14ac:dyDescent="0.25">
      <c r="A75" s="25"/>
      <c r="B75" s="16">
        <v>9</v>
      </c>
      <c r="C75" s="11" t="s">
        <v>50</v>
      </c>
      <c r="D75" s="1">
        <v>19</v>
      </c>
      <c r="E75" s="1">
        <f>6+(10.5/12)</f>
        <v>6.875</v>
      </c>
      <c r="F75" s="1">
        <f>(5+(4.25/12))/2</f>
        <v>2.6770833333333335</v>
      </c>
      <c r="G75" s="1">
        <v>0</v>
      </c>
      <c r="H75" s="1">
        <v>85</v>
      </c>
      <c r="I75" s="1">
        <v>20</v>
      </c>
      <c r="J75" s="1">
        <v>20</v>
      </c>
      <c r="K75" s="5">
        <f t="shared" ref="K75:K138" si="6">D75*E75</f>
        <v>130.625</v>
      </c>
      <c r="L75" s="5">
        <f t="shared" ref="L75:L106" si="7">(1.2*(D75+I75+J75)*F75)+(1.6*F75*H75)+(0.5*F75*G75)</f>
        <v>553.62083333333339</v>
      </c>
    </row>
    <row r="76" spans="1:12" x14ac:dyDescent="0.25">
      <c r="A76" s="25"/>
      <c r="B76" s="16">
        <v>11</v>
      </c>
      <c r="C76" s="11" t="s">
        <v>50</v>
      </c>
      <c r="D76" s="1">
        <v>19</v>
      </c>
      <c r="E76" s="1">
        <f>6+(10.5/12)</f>
        <v>6.875</v>
      </c>
      <c r="F76" s="1">
        <f>4+F75</f>
        <v>6.6770833333333339</v>
      </c>
      <c r="G76" s="1">
        <v>0</v>
      </c>
      <c r="H76" s="1">
        <v>85</v>
      </c>
      <c r="I76" s="1">
        <v>20</v>
      </c>
      <c r="J76" s="1">
        <v>0</v>
      </c>
      <c r="K76" s="5">
        <f t="shared" si="6"/>
        <v>130.625</v>
      </c>
      <c r="L76" s="5">
        <f t="shared" si="7"/>
        <v>1220.5708333333334</v>
      </c>
    </row>
    <row r="77" spans="1:12" x14ac:dyDescent="0.25">
      <c r="A77" s="25"/>
      <c r="B77" s="16">
        <v>12</v>
      </c>
      <c r="C77" s="11" t="s">
        <v>50</v>
      </c>
      <c r="D77" s="1">
        <v>19</v>
      </c>
      <c r="E77" s="1">
        <f>6+(10.5/12)</f>
        <v>6.875</v>
      </c>
      <c r="F77" s="1">
        <f>4+4</f>
        <v>8</v>
      </c>
      <c r="G77" s="1">
        <v>0</v>
      </c>
      <c r="H77" s="1">
        <v>85</v>
      </c>
      <c r="I77" s="1">
        <v>20</v>
      </c>
      <c r="J77" s="1">
        <v>0</v>
      </c>
      <c r="K77" s="5">
        <f t="shared" si="6"/>
        <v>130.625</v>
      </c>
      <c r="L77" s="5">
        <f t="shared" si="7"/>
        <v>1462.4</v>
      </c>
    </row>
    <row r="78" spans="1:12" x14ac:dyDescent="0.25">
      <c r="A78" s="25"/>
      <c r="B78" s="1">
        <v>17</v>
      </c>
      <c r="C78" s="11" t="s">
        <v>50</v>
      </c>
      <c r="D78" s="1">
        <v>19</v>
      </c>
      <c r="E78" s="1">
        <v>8</v>
      </c>
      <c r="F78" s="1">
        <f>27/2</f>
        <v>13.5</v>
      </c>
      <c r="G78" s="1">
        <v>0</v>
      </c>
      <c r="H78" s="1">
        <v>85</v>
      </c>
      <c r="I78" s="1">
        <v>20</v>
      </c>
      <c r="J78" s="1">
        <v>20</v>
      </c>
      <c r="K78" s="5">
        <f t="shared" si="6"/>
        <v>152</v>
      </c>
      <c r="L78" s="5">
        <f t="shared" si="7"/>
        <v>2791.8</v>
      </c>
    </row>
    <row r="79" spans="1:12" x14ac:dyDescent="0.25">
      <c r="A79" s="25"/>
      <c r="B79" s="1">
        <v>4</v>
      </c>
      <c r="C79" s="11" t="s">
        <v>53</v>
      </c>
      <c r="D79" s="1">
        <v>35</v>
      </c>
      <c r="E79" s="1">
        <v>18</v>
      </c>
      <c r="F79" s="1">
        <f>(27+16)/2</f>
        <v>21.5</v>
      </c>
      <c r="G79" s="1">
        <v>0</v>
      </c>
      <c r="H79" s="1">
        <v>85</v>
      </c>
      <c r="I79" s="1">
        <v>20</v>
      </c>
      <c r="J79" s="1">
        <v>20</v>
      </c>
      <c r="K79" s="5">
        <f t="shared" si="6"/>
        <v>630</v>
      </c>
      <c r="L79" s="5">
        <f t="shared" si="7"/>
        <v>4859</v>
      </c>
    </row>
    <row r="80" spans="1:12" x14ac:dyDescent="0.25">
      <c r="A80" s="25"/>
      <c r="B80" s="1">
        <v>17</v>
      </c>
      <c r="C80" s="11" t="s">
        <v>50</v>
      </c>
      <c r="D80" s="1">
        <v>19</v>
      </c>
      <c r="E80" s="1">
        <v>8</v>
      </c>
      <c r="F80" s="1">
        <v>13.5</v>
      </c>
      <c r="G80" s="1">
        <v>0</v>
      </c>
      <c r="H80" s="1">
        <v>85</v>
      </c>
      <c r="I80" s="1">
        <v>20</v>
      </c>
      <c r="J80" s="1">
        <v>20</v>
      </c>
      <c r="K80" s="5">
        <f t="shared" si="6"/>
        <v>152</v>
      </c>
      <c r="L80" s="5">
        <f t="shared" si="7"/>
        <v>2791.8</v>
      </c>
    </row>
    <row r="81" spans="1:12" x14ac:dyDescent="0.25">
      <c r="A81" s="25"/>
      <c r="B81" s="1">
        <v>21</v>
      </c>
      <c r="C81" s="11" t="s">
        <v>50</v>
      </c>
      <c r="D81" s="1">
        <v>19</v>
      </c>
      <c r="E81" s="1">
        <v>8</v>
      </c>
      <c r="F81" s="1">
        <f>(8+5+(4.25/12))/2</f>
        <v>6.677083333333333</v>
      </c>
      <c r="G81" s="1">
        <v>0</v>
      </c>
      <c r="H81" s="1">
        <v>85</v>
      </c>
      <c r="I81" s="1">
        <v>20</v>
      </c>
      <c r="J81" s="1">
        <v>20</v>
      </c>
      <c r="K81" s="5">
        <f t="shared" si="6"/>
        <v>152</v>
      </c>
      <c r="L81" s="5">
        <f t="shared" si="7"/>
        <v>1380.8208333333332</v>
      </c>
    </row>
    <row r="82" spans="1:12" x14ac:dyDescent="0.25">
      <c r="A82" s="25"/>
      <c r="B82" s="1">
        <v>39</v>
      </c>
      <c r="C82" s="11" t="s">
        <v>50</v>
      </c>
      <c r="D82" s="1">
        <v>19</v>
      </c>
      <c r="E82" s="1">
        <v>8</v>
      </c>
      <c r="F82" s="1">
        <f>(8+5+(4.25/12))/2</f>
        <v>6.677083333333333</v>
      </c>
      <c r="G82" s="1">
        <v>0</v>
      </c>
      <c r="H82" s="1">
        <v>85</v>
      </c>
      <c r="I82" s="1">
        <v>20</v>
      </c>
      <c r="J82" s="1">
        <v>20</v>
      </c>
      <c r="K82" s="5">
        <f t="shared" si="6"/>
        <v>152</v>
      </c>
      <c r="L82" s="5">
        <f t="shared" si="7"/>
        <v>1380.8208333333332</v>
      </c>
    </row>
    <row r="83" spans="1:12" x14ac:dyDescent="0.25">
      <c r="A83" s="25"/>
      <c r="B83" s="1">
        <v>28</v>
      </c>
      <c r="C83" s="11" t="s">
        <v>64</v>
      </c>
      <c r="D83" s="1">
        <v>40</v>
      </c>
      <c r="E83" s="1">
        <v>24</v>
      </c>
      <c r="F83" s="1">
        <f>8+(8+5+(5.5/12))/2</f>
        <v>14.729166666666668</v>
      </c>
      <c r="G83" s="1">
        <v>0</v>
      </c>
      <c r="H83" s="1">
        <v>85</v>
      </c>
      <c r="I83" s="1">
        <v>20</v>
      </c>
      <c r="J83" s="1">
        <v>0</v>
      </c>
      <c r="K83" s="5">
        <f t="shared" si="6"/>
        <v>960</v>
      </c>
      <c r="L83" s="5">
        <f t="shared" si="7"/>
        <v>3063.666666666667</v>
      </c>
    </row>
    <row r="84" spans="1:12" x14ac:dyDescent="0.25">
      <c r="A84" s="25"/>
      <c r="B84" s="1">
        <v>59</v>
      </c>
      <c r="C84" s="11" t="s">
        <v>50</v>
      </c>
      <c r="D84" s="1">
        <v>19</v>
      </c>
      <c r="E84" s="1">
        <v>8</v>
      </c>
      <c r="F84" s="1">
        <f>F82</f>
        <v>6.677083333333333</v>
      </c>
      <c r="G84" s="1">
        <v>0</v>
      </c>
      <c r="H84" s="1">
        <v>85</v>
      </c>
      <c r="I84" s="1">
        <v>20</v>
      </c>
      <c r="J84" s="1">
        <v>20</v>
      </c>
      <c r="K84" s="5">
        <f t="shared" si="6"/>
        <v>152</v>
      </c>
      <c r="L84" s="5">
        <f t="shared" si="7"/>
        <v>1380.8208333333332</v>
      </c>
    </row>
    <row r="85" spans="1:12" x14ac:dyDescent="0.25">
      <c r="A85" s="25"/>
      <c r="B85" s="16">
        <v>66</v>
      </c>
      <c r="C85" s="11" t="s">
        <v>50</v>
      </c>
      <c r="D85" s="1">
        <v>19</v>
      </c>
      <c r="E85" s="1">
        <v>8</v>
      </c>
      <c r="F85" s="1">
        <v>13.5</v>
      </c>
      <c r="G85" s="1">
        <v>0</v>
      </c>
      <c r="H85" s="1">
        <v>85</v>
      </c>
      <c r="I85" s="1">
        <v>20</v>
      </c>
      <c r="J85" s="1">
        <v>0</v>
      </c>
      <c r="K85" s="5">
        <f t="shared" si="6"/>
        <v>152</v>
      </c>
      <c r="L85" s="5">
        <f t="shared" si="7"/>
        <v>2467.8000000000002</v>
      </c>
    </row>
    <row r="86" spans="1:12" x14ac:dyDescent="0.25">
      <c r="A86" s="25"/>
      <c r="B86" s="16">
        <v>81</v>
      </c>
      <c r="C86" s="11" t="s">
        <v>50</v>
      </c>
      <c r="D86" s="1">
        <v>19</v>
      </c>
      <c r="E86" s="1">
        <f>6+(10.25/12)</f>
        <v>6.854166666666667</v>
      </c>
      <c r="F86" s="1">
        <f>(5+(4.25/12))/2</f>
        <v>2.6770833333333335</v>
      </c>
      <c r="G86" s="1">
        <v>0</v>
      </c>
      <c r="H86" s="1">
        <v>85</v>
      </c>
      <c r="I86" s="1">
        <v>20</v>
      </c>
      <c r="J86" s="1">
        <v>20</v>
      </c>
      <c r="K86" s="5">
        <f t="shared" si="6"/>
        <v>130.22916666666669</v>
      </c>
      <c r="L86" s="5">
        <f t="shared" si="7"/>
        <v>553.62083333333339</v>
      </c>
    </row>
    <row r="87" spans="1:12" x14ac:dyDescent="0.25">
      <c r="A87" s="25"/>
      <c r="B87" s="16">
        <v>82</v>
      </c>
      <c r="C87" s="11" t="s">
        <v>50</v>
      </c>
      <c r="D87" s="1">
        <v>19</v>
      </c>
      <c r="E87" s="1">
        <f t="shared" ref="E87:E89" si="8">6+(10.25/12)</f>
        <v>6.854166666666667</v>
      </c>
      <c r="F87" s="1">
        <f>4+F86</f>
        <v>6.6770833333333339</v>
      </c>
      <c r="G87" s="1">
        <v>0</v>
      </c>
      <c r="H87" s="1">
        <v>85</v>
      </c>
      <c r="I87" s="1">
        <v>20</v>
      </c>
      <c r="J87" s="1">
        <v>0</v>
      </c>
      <c r="K87" s="5">
        <f t="shared" si="6"/>
        <v>130.22916666666669</v>
      </c>
      <c r="L87" s="5">
        <f t="shared" si="7"/>
        <v>1220.5708333333334</v>
      </c>
    </row>
    <row r="88" spans="1:12" x14ac:dyDescent="0.25">
      <c r="A88" s="25"/>
      <c r="B88" s="16">
        <v>83</v>
      </c>
      <c r="C88" s="11" t="s">
        <v>50</v>
      </c>
      <c r="D88" s="1">
        <v>19</v>
      </c>
      <c r="E88" s="1">
        <f t="shared" si="8"/>
        <v>6.854166666666667</v>
      </c>
      <c r="F88" s="1">
        <v>8</v>
      </c>
      <c r="G88" s="1">
        <v>0</v>
      </c>
      <c r="H88" s="1">
        <v>85</v>
      </c>
      <c r="I88" s="1">
        <v>20</v>
      </c>
      <c r="J88" s="1">
        <v>0</v>
      </c>
      <c r="K88" s="5">
        <f t="shared" si="6"/>
        <v>130.22916666666669</v>
      </c>
      <c r="L88" s="5">
        <f t="shared" si="7"/>
        <v>1462.4</v>
      </c>
    </row>
    <row r="89" spans="1:12" x14ac:dyDescent="0.25">
      <c r="A89" s="25"/>
      <c r="B89" s="16">
        <v>84</v>
      </c>
      <c r="C89" s="11" t="s">
        <v>50</v>
      </c>
      <c r="D89" s="1">
        <v>19</v>
      </c>
      <c r="E89" s="1">
        <f t="shared" si="8"/>
        <v>6.854166666666667</v>
      </c>
      <c r="F89" s="1">
        <f>4+(5+(5.5/12))/2</f>
        <v>6.7291666666666661</v>
      </c>
      <c r="G89" s="1">
        <v>0</v>
      </c>
      <c r="H89" s="1">
        <v>85</v>
      </c>
      <c r="I89" s="1">
        <v>20</v>
      </c>
      <c r="J89" s="1">
        <v>0</v>
      </c>
      <c r="K89" s="5">
        <f t="shared" si="6"/>
        <v>130.22916666666669</v>
      </c>
      <c r="L89" s="5">
        <f t="shared" si="7"/>
        <v>1230.0916666666667</v>
      </c>
    </row>
    <row r="90" spans="1:12" x14ac:dyDescent="0.25">
      <c r="A90" s="25"/>
      <c r="B90" s="16">
        <v>67</v>
      </c>
      <c r="C90" s="11" t="s">
        <v>53</v>
      </c>
      <c r="D90" s="1">
        <v>35</v>
      </c>
      <c r="E90" s="1">
        <v>18</v>
      </c>
      <c r="F90" s="1">
        <f>8+(5+(5.5/12))/2</f>
        <v>10.729166666666666</v>
      </c>
      <c r="G90" s="1">
        <v>0</v>
      </c>
      <c r="H90" s="1">
        <v>85</v>
      </c>
      <c r="I90" s="1">
        <v>20</v>
      </c>
      <c r="J90" s="1">
        <v>20</v>
      </c>
      <c r="K90" s="5">
        <f t="shared" si="6"/>
        <v>630</v>
      </c>
      <c r="L90" s="5">
        <f t="shared" si="7"/>
        <v>2424.791666666667</v>
      </c>
    </row>
    <row r="91" spans="1:12" x14ac:dyDescent="0.25">
      <c r="A91" s="25"/>
      <c r="B91" s="1">
        <v>29</v>
      </c>
      <c r="C91" s="11" t="s">
        <v>57</v>
      </c>
      <c r="D91" s="1">
        <v>26</v>
      </c>
      <c r="E91" s="1">
        <v>16</v>
      </c>
      <c r="F91" s="1">
        <f>(11+5)/2</f>
        <v>8</v>
      </c>
      <c r="G91" s="1">
        <v>0</v>
      </c>
      <c r="H91" s="1">
        <v>85</v>
      </c>
      <c r="I91" s="1">
        <v>20</v>
      </c>
      <c r="J91" s="1">
        <v>0</v>
      </c>
      <c r="K91" s="5">
        <f t="shared" si="6"/>
        <v>416</v>
      </c>
      <c r="L91" s="5">
        <f t="shared" si="7"/>
        <v>1529.6</v>
      </c>
    </row>
    <row r="92" spans="1:12" x14ac:dyDescent="0.25">
      <c r="A92" s="25"/>
      <c r="B92" s="16">
        <v>68</v>
      </c>
      <c r="C92" s="11" t="s">
        <v>57</v>
      </c>
      <c r="D92" s="1">
        <v>26</v>
      </c>
      <c r="E92" s="1">
        <v>18</v>
      </c>
      <c r="F92" s="1">
        <f>(11+16.5)/2</f>
        <v>13.75</v>
      </c>
      <c r="G92" s="1">
        <v>0</v>
      </c>
      <c r="H92" s="1">
        <v>85</v>
      </c>
      <c r="I92" s="1">
        <v>20</v>
      </c>
      <c r="J92" s="1">
        <v>0</v>
      </c>
      <c r="K92" s="5">
        <f t="shared" si="6"/>
        <v>468</v>
      </c>
      <c r="L92" s="5">
        <f t="shared" si="7"/>
        <v>2629</v>
      </c>
    </row>
    <row r="93" spans="1:12" x14ac:dyDescent="0.25">
      <c r="A93" s="25"/>
      <c r="B93" s="16">
        <v>70</v>
      </c>
      <c r="C93" s="11" t="s">
        <v>57</v>
      </c>
      <c r="D93" s="1">
        <v>26</v>
      </c>
      <c r="E93" s="1">
        <v>18</v>
      </c>
      <c r="F93" s="1">
        <v>8</v>
      </c>
      <c r="G93" s="1">
        <v>0</v>
      </c>
      <c r="H93" s="1">
        <v>85</v>
      </c>
      <c r="I93" s="1">
        <v>20</v>
      </c>
      <c r="J93" s="1">
        <v>0</v>
      </c>
      <c r="K93" s="5">
        <f t="shared" si="6"/>
        <v>468</v>
      </c>
      <c r="L93" s="5">
        <f t="shared" si="7"/>
        <v>1529.6</v>
      </c>
    </row>
    <row r="94" spans="1:12" x14ac:dyDescent="0.25">
      <c r="A94" s="25"/>
      <c r="B94" s="1">
        <v>18</v>
      </c>
      <c r="C94" s="11" t="s">
        <v>53</v>
      </c>
      <c r="D94" s="1">
        <v>35</v>
      </c>
      <c r="E94" s="1">
        <v>5</v>
      </c>
      <c r="F94" s="1">
        <f>(11.5+16)/2</f>
        <v>13.75</v>
      </c>
      <c r="G94" s="1">
        <v>0</v>
      </c>
      <c r="H94" s="1">
        <v>85</v>
      </c>
      <c r="I94" s="1">
        <v>20</v>
      </c>
      <c r="J94" s="1">
        <v>0</v>
      </c>
      <c r="K94" s="5">
        <f t="shared" si="6"/>
        <v>175</v>
      </c>
      <c r="L94" s="5">
        <f t="shared" si="7"/>
        <v>2777.5</v>
      </c>
    </row>
    <row r="95" spans="1:12" x14ac:dyDescent="0.25">
      <c r="A95" s="25"/>
      <c r="B95" s="1">
        <v>18</v>
      </c>
      <c r="C95" s="11" t="s">
        <v>53</v>
      </c>
      <c r="D95" s="1">
        <v>35</v>
      </c>
      <c r="E95" s="1">
        <v>13</v>
      </c>
      <c r="F95" s="1">
        <f>(11.5+16)/2</f>
        <v>13.75</v>
      </c>
      <c r="G95" s="1">
        <v>0</v>
      </c>
      <c r="H95" s="1">
        <v>100</v>
      </c>
      <c r="I95" s="1">
        <v>20</v>
      </c>
      <c r="J95" s="1">
        <v>0</v>
      </c>
      <c r="K95" s="5">
        <f t="shared" si="6"/>
        <v>455</v>
      </c>
      <c r="L95" s="5">
        <f t="shared" si="7"/>
        <v>3107.5</v>
      </c>
    </row>
    <row r="96" spans="1:12" x14ac:dyDescent="0.25">
      <c r="A96" s="25"/>
      <c r="B96" s="16">
        <v>30</v>
      </c>
      <c r="C96" s="11" t="s">
        <v>64</v>
      </c>
      <c r="D96" s="1">
        <v>40</v>
      </c>
      <c r="E96" s="1">
        <v>24</v>
      </c>
      <c r="F96" s="1">
        <v>8</v>
      </c>
      <c r="G96" s="1">
        <v>0</v>
      </c>
      <c r="H96" s="1">
        <v>85</v>
      </c>
      <c r="I96" s="1">
        <v>20</v>
      </c>
      <c r="J96" s="1">
        <v>0</v>
      </c>
      <c r="K96" s="5">
        <f t="shared" si="6"/>
        <v>960</v>
      </c>
      <c r="L96" s="5">
        <f t="shared" si="7"/>
        <v>1664</v>
      </c>
    </row>
    <row r="97" spans="1:12" x14ac:dyDescent="0.25">
      <c r="A97" s="25"/>
      <c r="B97" s="16">
        <v>71</v>
      </c>
      <c r="C97" s="11" t="s">
        <v>53</v>
      </c>
      <c r="D97" s="1">
        <v>35</v>
      </c>
      <c r="E97" s="1">
        <v>18</v>
      </c>
      <c r="F97" s="1">
        <f>(32+5)/5</f>
        <v>7.4</v>
      </c>
      <c r="G97" s="1">
        <v>0</v>
      </c>
      <c r="H97" s="1">
        <v>85</v>
      </c>
      <c r="I97" s="1">
        <v>20</v>
      </c>
      <c r="J97" s="1">
        <v>0</v>
      </c>
      <c r="K97" s="5">
        <f t="shared" si="6"/>
        <v>630</v>
      </c>
      <c r="L97" s="5">
        <f t="shared" si="7"/>
        <v>1494.8000000000002</v>
      </c>
    </row>
    <row r="98" spans="1:12" x14ac:dyDescent="0.25">
      <c r="A98" s="25"/>
      <c r="B98" s="1">
        <v>32</v>
      </c>
      <c r="C98" s="11" t="s">
        <v>53</v>
      </c>
      <c r="D98" s="1">
        <v>35</v>
      </c>
      <c r="E98" s="1">
        <v>24</v>
      </c>
      <c r="F98" s="1">
        <f>(11+21)/2</f>
        <v>16</v>
      </c>
      <c r="G98" s="1">
        <v>0</v>
      </c>
      <c r="H98" s="1">
        <v>85</v>
      </c>
      <c r="I98" s="1">
        <v>20</v>
      </c>
      <c r="J98" s="1">
        <v>0</v>
      </c>
      <c r="K98" s="5">
        <f t="shared" si="6"/>
        <v>840</v>
      </c>
      <c r="L98" s="5">
        <f t="shared" si="7"/>
        <v>3232</v>
      </c>
    </row>
    <row r="99" spans="1:12" x14ac:dyDescent="0.25">
      <c r="A99" s="25"/>
      <c r="B99" s="1">
        <v>19</v>
      </c>
      <c r="C99" s="11" t="s">
        <v>53</v>
      </c>
      <c r="D99" s="1">
        <v>35</v>
      </c>
      <c r="E99" s="1">
        <v>18</v>
      </c>
      <c r="F99" s="1">
        <f>(20.5+32)/2</f>
        <v>26.25</v>
      </c>
      <c r="G99" s="1">
        <v>0</v>
      </c>
      <c r="H99" s="1">
        <v>85</v>
      </c>
      <c r="I99" s="1">
        <v>20</v>
      </c>
      <c r="J99" s="1">
        <v>0</v>
      </c>
      <c r="K99" s="5">
        <f t="shared" si="6"/>
        <v>630</v>
      </c>
      <c r="L99" s="5">
        <f t="shared" si="7"/>
        <v>5302.5</v>
      </c>
    </row>
    <row r="100" spans="1:12" x14ac:dyDescent="0.25">
      <c r="A100" s="25"/>
      <c r="B100" s="16">
        <v>33</v>
      </c>
      <c r="C100" s="11" t="s">
        <v>53</v>
      </c>
      <c r="D100" s="1">
        <v>35</v>
      </c>
      <c r="E100" s="1">
        <v>24</v>
      </c>
      <c r="F100" s="1">
        <v>21</v>
      </c>
      <c r="G100" s="1">
        <v>0</v>
      </c>
      <c r="H100" s="1">
        <v>85</v>
      </c>
      <c r="I100" s="1">
        <v>20</v>
      </c>
      <c r="J100" s="1">
        <v>0</v>
      </c>
      <c r="K100" s="5">
        <f t="shared" si="6"/>
        <v>840</v>
      </c>
      <c r="L100" s="5">
        <f t="shared" si="7"/>
        <v>4242</v>
      </c>
    </row>
    <row r="101" spans="1:12" x14ac:dyDescent="0.25">
      <c r="A101" s="25"/>
      <c r="B101" s="16">
        <v>72</v>
      </c>
      <c r="C101" s="11" t="s">
        <v>53</v>
      </c>
      <c r="D101" s="1">
        <v>35</v>
      </c>
      <c r="E101" s="1">
        <v>18</v>
      </c>
      <c r="F101" s="1">
        <v>32</v>
      </c>
      <c r="G101" s="1">
        <v>0</v>
      </c>
      <c r="H101" s="1">
        <v>85</v>
      </c>
      <c r="I101" s="1">
        <v>20</v>
      </c>
      <c r="J101" s="1">
        <v>0</v>
      </c>
      <c r="K101" s="5">
        <f t="shared" si="6"/>
        <v>630</v>
      </c>
      <c r="L101" s="5">
        <f t="shared" si="7"/>
        <v>6464</v>
      </c>
    </row>
    <row r="102" spans="1:12" x14ac:dyDescent="0.25">
      <c r="A102" s="25"/>
      <c r="B102" s="16">
        <v>34</v>
      </c>
      <c r="C102" s="11" t="s">
        <v>53</v>
      </c>
      <c r="D102" s="1">
        <v>35</v>
      </c>
      <c r="E102" s="1">
        <v>24</v>
      </c>
      <c r="F102" s="1">
        <f>32/2</f>
        <v>16</v>
      </c>
      <c r="G102" s="1">
        <v>0</v>
      </c>
      <c r="H102" s="1">
        <v>85</v>
      </c>
      <c r="I102" s="1">
        <v>20</v>
      </c>
      <c r="J102" s="1">
        <v>0</v>
      </c>
      <c r="K102" s="5">
        <f t="shared" si="6"/>
        <v>840</v>
      </c>
      <c r="L102" s="5">
        <f t="shared" si="7"/>
        <v>3232</v>
      </c>
    </row>
    <row r="103" spans="1:12" x14ac:dyDescent="0.25">
      <c r="A103" s="25"/>
      <c r="B103" s="16">
        <v>20</v>
      </c>
      <c r="C103" s="11" t="s">
        <v>53</v>
      </c>
      <c r="D103" s="1">
        <v>35</v>
      </c>
      <c r="E103" s="1">
        <v>18</v>
      </c>
      <c r="F103" s="1">
        <v>32</v>
      </c>
      <c r="G103" s="1">
        <v>0</v>
      </c>
      <c r="H103" s="1">
        <v>85</v>
      </c>
      <c r="I103" s="1">
        <v>20</v>
      </c>
      <c r="J103" s="1">
        <v>0</v>
      </c>
      <c r="K103" s="5">
        <f t="shared" si="6"/>
        <v>630</v>
      </c>
      <c r="L103" s="5">
        <f t="shared" si="7"/>
        <v>6464</v>
      </c>
    </row>
    <row r="104" spans="1:12" x14ac:dyDescent="0.25">
      <c r="A104" s="25"/>
      <c r="B104" s="16">
        <v>35</v>
      </c>
      <c r="C104" s="11" t="s">
        <v>56</v>
      </c>
      <c r="D104" s="1">
        <v>50</v>
      </c>
      <c r="E104" s="1">
        <v>24</v>
      </c>
      <c r="F104" s="1">
        <f>(15.5+11)/2</f>
        <v>13.25</v>
      </c>
      <c r="G104" s="1">
        <v>0</v>
      </c>
      <c r="H104" s="1">
        <v>85</v>
      </c>
      <c r="I104" s="1">
        <v>20</v>
      </c>
      <c r="J104" s="1">
        <v>20</v>
      </c>
      <c r="K104" s="5">
        <f t="shared" si="6"/>
        <v>1200</v>
      </c>
      <c r="L104" s="5">
        <f t="shared" si="7"/>
        <v>3233</v>
      </c>
    </row>
    <row r="105" spans="1:12" x14ac:dyDescent="0.25">
      <c r="A105" s="25"/>
      <c r="B105" s="16">
        <v>73</v>
      </c>
      <c r="C105" s="11" t="s">
        <v>53</v>
      </c>
      <c r="D105" s="1">
        <v>35</v>
      </c>
      <c r="E105" s="1">
        <v>18</v>
      </c>
      <c r="F105" s="1">
        <v>19</v>
      </c>
      <c r="G105" s="1">
        <v>0</v>
      </c>
      <c r="H105" s="1">
        <v>85</v>
      </c>
      <c r="I105" s="1">
        <v>20</v>
      </c>
      <c r="J105" s="1">
        <v>0</v>
      </c>
      <c r="K105" s="5">
        <f t="shared" si="6"/>
        <v>630</v>
      </c>
      <c r="L105" s="5">
        <f t="shared" si="7"/>
        <v>3838</v>
      </c>
    </row>
    <row r="106" spans="1:12" x14ac:dyDescent="0.25">
      <c r="A106" s="25"/>
      <c r="B106" s="16">
        <v>36</v>
      </c>
      <c r="C106" s="11" t="s">
        <v>53</v>
      </c>
      <c r="D106" s="1">
        <v>35</v>
      </c>
      <c r="E106" s="1">
        <v>16</v>
      </c>
      <c r="F106" s="1">
        <f>15.5/2</f>
        <v>7.75</v>
      </c>
      <c r="G106" s="1">
        <v>0</v>
      </c>
      <c r="H106" s="1">
        <v>150</v>
      </c>
      <c r="I106" s="1">
        <v>20</v>
      </c>
      <c r="J106" s="1">
        <v>20</v>
      </c>
      <c r="K106" s="5">
        <f t="shared" si="6"/>
        <v>560</v>
      </c>
      <c r="L106" s="5">
        <f t="shared" si="7"/>
        <v>2557.5</v>
      </c>
    </row>
    <row r="107" spans="1:12" x14ac:dyDescent="0.25">
      <c r="A107" s="25"/>
      <c r="B107" s="16">
        <v>90</v>
      </c>
      <c r="C107" s="11" t="s">
        <v>69</v>
      </c>
      <c r="D107" s="1">
        <v>10</v>
      </c>
      <c r="E107" s="1">
        <v>9</v>
      </c>
      <c r="F107" s="1">
        <f>(1+(8/12))/2+2</f>
        <v>2.833333333333333</v>
      </c>
      <c r="G107" s="1">
        <v>0</v>
      </c>
      <c r="H107" s="1">
        <v>85</v>
      </c>
      <c r="I107" s="1">
        <v>20</v>
      </c>
      <c r="J107" s="1">
        <v>0</v>
      </c>
      <c r="K107" s="5">
        <f t="shared" si="6"/>
        <v>90</v>
      </c>
      <c r="L107" s="5">
        <f t="shared" ref="L107:L138" si="9">(1.2*(D107+I107+J107)*F107)+(1.6*F107*H107)+(0.5*F107*G107)</f>
        <v>487.33333333333331</v>
      </c>
    </row>
    <row r="108" spans="1:12" x14ac:dyDescent="0.25">
      <c r="A108" s="25"/>
      <c r="B108" s="16">
        <v>91</v>
      </c>
      <c r="C108" s="11" t="s">
        <v>69</v>
      </c>
      <c r="D108" s="1">
        <v>10</v>
      </c>
      <c r="E108" s="1">
        <v>9</v>
      </c>
      <c r="F108" s="1">
        <v>4</v>
      </c>
      <c r="G108" s="1">
        <v>0</v>
      </c>
      <c r="H108" s="1">
        <v>150</v>
      </c>
      <c r="I108" s="1">
        <v>20</v>
      </c>
      <c r="J108" s="1">
        <v>0</v>
      </c>
      <c r="K108" s="5">
        <f t="shared" si="6"/>
        <v>90</v>
      </c>
      <c r="L108" s="5">
        <f t="shared" si="9"/>
        <v>1104</v>
      </c>
    </row>
    <row r="109" spans="1:12" x14ac:dyDescent="0.25">
      <c r="A109" s="25"/>
      <c r="B109" s="16">
        <v>74</v>
      </c>
      <c r="C109" s="11" t="s">
        <v>69</v>
      </c>
      <c r="D109" s="1">
        <v>10</v>
      </c>
      <c r="E109" s="1">
        <v>9</v>
      </c>
      <c r="F109" s="1">
        <f>3+(7+(9/12))/2</f>
        <v>6.875</v>
      </c>
      <c r="G109" s="1">
        <v>0</v>
      </c>
      <c r="H109" s="1">
        <v>150</v>
      </c>
      <c r="I109" s="1">
        <v>20</v>
      </c>
      <c r="J109" s="1">
        <v>0</v>
      </c>
      <c r="K109" s="5">
        <f t="shared" si="6"/>
        <v>90</v>
      </c>
      <c r="L109" s="5">
        <f t="shared" si="9"/>
        <v>1897.5</v>
      </c>
    </row>
    <row r="110" spans="1:12" x14ac:dyDescent="0.25">
      <c r="A110" s="25"/>
      <c r="B110" s="16">
        <v>92</v>
      </c>
      <c r="C110" s="11" t="s">
        <v>69</v>
      </c>
      <c r="D110" s="1">
        <v>10</v>
      </c>
      <c r="E110" s="1">
        <v>9</v>
      </c>
      <c r="F110" s="1">
        <v>3</v>
      </c>
      <c r="G110" s="1">
        <v>0</v>
      </c>
      <c r="H110" s="1">
        <v>150</v>
      </c>
      <c r="I110" s="1">
        <v>20</v>
      </c>
      <c r="J110" s="1">
        <v>0</v>
      </c>
      <c r="K110" s="5">
        <f t="shared" si="6"/>
        <v>90</v>
      </c>
      <c r="L110" s="5">
        <f t="shared" si="9"/>
        <v>828.00000000000011</v>
      </c>
    </row>
    <row r="111" spans="1:12" x14ac:dyDescent="0.25">
      <c r="A111" s="25"/>
      <c r="B111" s="16">
        <v>93</v>
      </c>
      <c r="C111" s="11" t="s">
        <v>69</v>
      </c>
      <c r="D111" s="1">
        <v>10</v>
      </c>
      <c r="E111" s="1">
        <v>9</v>
      </c>
      <c r="F111" s="1">
        <v>3</v>
      </c>
      <c r="G111" s="1">
        <v>0</v>
      </c>
      <c r="H111" s="1">
        <v>150</v>
      </c>
      <c r="I111" s="1">
        <v>20</v>
      </c>
      <c r="J111" s="1">
        <v>0</v>
      </c>
      <c r="K111" s="5">
        <f t="shared" si="6"/>
        <v>90</v>
      </c>
      <c r="L111" s="5">
        <f t="shared" si="9"/>
        <v>828.00000000000011</v>
      </c>
    </row>
    <row r="112" spans="1:12" x14ac:dyDescent="0.25">
      <c r="A112" s="25"/>
      <c r="B112" s="16">
        <v>94</v>
      </c>
      <c r="C112" s="11" t="s">
        <v>69</v>
      </c>
      <c r="D112" s="1">
        <v>10</v>
      </c>
      <c r="E112" s="1">
        <v>9</v>
      </c>
      <c r="F112" s="1">
        <v>4</v>
      </c>
      <c r="G112" s="1">
        <v>0</v>
      </c>
      <c r="H112" s="1">
        <v>150</v>
      </c>
      <c r="I112" s="1">
        <v>20</v>
      </c>
      <c r="J112" s="1">
        <v>0</v>
      </c>
      <c r="K112" s="5">
        <f t="shared" si="6"/>
        <v>90</v>
      </c>
      <c r="L112" s="5">
        <f t="shared" si="9"/>
        <v>1104</v>
      </c>
    </row>
    <row r="113" spans="1:12" x14ac:dyDescent="0.25">
      <c r="A113" s="25"/>
      <c r="B113" s="16">
        <v>95</v>
      </c>
      <c r="C113" s="11" t="s">
        <v>69</v>
      </c>
      <c r="D113" s="1">
        <v>10</v>
      </c>
      <c r="E113" s="1">
        <v>9</v>
      </c>
      <c r="F113" s="1">
        <v>5</v>
      </c>
      <c r="G113" s="1">
        <v>0</v>
      </c>
      <c r="H113" s="1">
        <v>150</v>
      </c>
      <c r="I113" s="1">
        <v>20</v>
      </c>
      <c r="J113" s="1">
        <v>0</v>
      </c>
      <c r="K113" s="5">
        <f t="shared" si="6"/>
        <v>90</v>
      </c>
      <c r="L113" s="5">
        <f t="shared" si="9"/>
        <v>1380</v>
      </c>
    </row>
    <row r="114" spans="1:12" x14ac:dyDescent="0.25">
      <c r="A114" s="25"/>
      <c r="B114" s="16">
        <v>96</v>
      </c>
      <c r="C114" s="11" t="s">
        <v>69</v>
      </c>
      <c r="D114" s="1">
        <v>10</v>
      </c>
      <c r="E114" s="1">
        <v>9</v>
      </c>
      <c r="F114" s="1">
        <f>3+(2.5/2)</f>
        <v>4.25</v>
      </c>
      <c r="G114" s="1">
        <v>0</v>
      </c>
      <c r="H114" s="1">
        <v>150</v>
      </c>
      <c r="I114" s="1">
        <v>20</v>
      </c>
      <c r="J114" s="1">
        <v>0</v>
      </c>
      <c r="K114" s="5">
        <f t="shared" si="6"/>
        <v>90</v>
      </c>
      <c r="L114" s="5">
        <f t="shared" si="9"/>
        <v>1173</v>
      </c>
    </row>
    <row r="115" spans="1:12" x14ac:dyDescent="0.25">
      <c r="A115" s="25"/>
      <c r="B115" s="16">
        <v>97</v>
      </c>
      <c r="C115" s="11" t="s">
        <v>69</v>
      </c>
      <c r="D115" s="1">
        <v>10</v>
      </c>
      <c r="E115" s="1">
        <v>9</v>
      </c>
      <c r="F115" s="1">
        <f>(2.5+4.5)/2</f>
        <v>3.5</v>
      </c>
      <c r="G115" s="1">
        <v>0</v>
      </c>
      <c r="H115" s="1">
        <v>150</v>
      </c>
      <c r="I115" s="1">
        <v>20</v>
      </c>
      <c r="J115" s="1">
        <v>0</v>
      </c>
      <c r="K115" s="5">
        <f t="shared" si="6"/>
        <v>90</v>
      </c>
      <c r="L115" s="5">
        <f t="shared" si="9"/>
        <v>966.00000000000011</v>
      </c>
    </row>
    <row r="116" spans="1:12" x14ac:dyDescent="0.25">
      <c r="A116" s="25"/>
      <c r="B116" s="16">
        <v>77</v>
      </c>
      <c r="C116" s="11" t="s">
        <v>69</v>
      </c>
      <c r="D116" s="1">
        <v>10</v>
      </c>
      <c r="E116" s="1">
        <v>9</v>
      </c>
      <c r="F116" s="1">
        <f>(7+(9/12))/2+(11.5/2)</f>
        <v>9.625</v>
      </c>
      <c r="G116" s="1">
        <v>0</v>
      </c>
      <c r="H116" s="1">
        <v>150</v>
      </c>
      <c r="I116" s="1">
        <v>20</v>
      </c>
      <c r="J116" s="1">
        <v>0</v>
      </c>
      <c r="K116" s="5">
        <f t="shared" si="6"/>
        <v>90</v>
      </c>
      <c r="L116" s="5">
        <f t="shared" si="9"/>
        <v>2656.5</v>
      </c>
    </row>
    <row r="117" spans="1:12" x14ac:dyDescent="0.25">
      <c r="A117" s="25"/>
      <c r="B117" s="16">
        <v>78</v>
      </c>
      <c r="C117" s="11" t="s">
        <v>69</v>
      </c>
      <c r="D117" s="1">
        <v>10</v>
      </c>
      <c r="E117" s="1">
        <v>9</v>
      </c>
      <c r="F117" s="1">
        <f>(11.5/2)+(2.5/2)</f>
        <v>7</v>
      </c>
      <c r="G117" s="1">
        <v>0</v>
      </c>
      <c r="H117" s="1">
        <v>150</v>
      </c>
      <c r="I117" s="1">
        <v>20</v>
      </c>
      <c r="J117" s="1">
        <v>0</v>
      </c>
      <c r="K117" s="5">
        <f t="shared" si="6"/>
        <v>90</v>
      </c>
      <c r="L117" s="5">
        <f t="shared" si="9"/>
        <v>1932.0000000000002</v>
      </c>
    </row>
    <row r="118" spans="1:12" x14ac:dyDescent="0.25">
      <c r="A118" s="25"/>
      <c r="B118" s="16">
        <v>79</v>
      </c>
      <c r="C118" s="11" t="s">
        <v>69</v>
      </c>
      <c r="D118" s="1">
        <v>10</v>
      </c>
      <c r="E118" s="1">
        <v>9</v>
      </c>
      <c r="F118" s="1">
        <f>(4.5+2.5)/2</f>
        <v>3.5</v>
      </c>
      <c r="G118" s="1">
        <v>0</v>
      </c>
      <c r="H118" s="1">
        <v>150</v>
      </c>
      <c r="I118" s="1">
        <v>20</v>
      </c>
      <c r="J118" s="1">
        <v>0</v>
      </c>
      <c r="K118" s="5">
        <f t="shared" si="6"/>
        <v>90</v>
      </c>
      <c r="L118" s="5">
        <f t="shared" si="9"/>
        <v>966.00000000000011</v>
      </c>
    </row>
    <row r="119" spans="1:12" x14ac:dyDescent="0.25">
      <c r="A119" s="25"/>
      <c r="B119" s="16">
        <v>55</v>
      </c>
      <c r="C119" s="11" t="s">
        <v>69</v>
      </c>
      <c r="D119" s="1">
        <v>10</v>
      </c>
      <c r="E119" s="1">
        <v>9</v>
      </c>
      <c r="F119" s="1">
        <f>(15.5+9.5)/2</f>
        <v>12.5</v>
      </c>
      <c r="G119" s="1">
        <v>0</v>
      </c>
      <c r="H119" s="1">
        <v>150</v>
      </c>
      <c r="I119" s="1">
        <v>20</v>
      </c>
      <c r="J119" s="1">
        <v>0</v>
      </c>
      <c r="K119" s="5">
        <f t="shared" si="6"/>
        <v>90</v>
      </c>
      <c r="L119" s="5">
        <f t="shared" si="9"/>
        <v>3450</v>
      </c>
    </row>
    <row r="120" spans="1:12" x14ac:dyDescent="0.25">
      <c r="A120" s="25"/>
      <c r="B120" s="16">
        <v>57</v>
      </c>
      <c r="C120" s="11" t="s">
        <v>69</v>
      </c>
      <c r="D120" s="1">
        <v>10</v>
      </c>
      <c r="E120" s="1">
        <v>9</v>
      </c>
      <c r="F120" s="1">
        <f>(9.5+2.5)/2</f>
        <v>6</v>
      </c>
      <c r="G120" s="1">
        <v>0</v>
      </c>
      <c r="H120" s="1">
        <v>150</v>
      </c>
      <c r="I120" s="1">
        <v>20</v>
      </c>
      <c r="J120" s="1">
        <v>0</v>
      </c>
      <c r="K120" s="5">
        <f t="shared" si="6"/>
        <v>90</v>
      </c>
      <c r="L120" s="5">
        <f t="shared" si="9"/>
        <v>1656.0000000000002</v>
      </c>
    </row>
    <row r="121" spans="1:12" x14ac:dyDescent="0.25">
      <c r="A121" s="25"/>
      <c r="B121" s="16">
        <v>58</v>
      </c>
      <c r="C121" s="11" t="s">
        <v>69</v>
      </c>
      <c r="D121" s="1">
        <v>10</v>
      </c>
      <c r="E121" s="1">
        <v>9</v>
      </c>
      <c r="F121" s="1">
        <f>(2.5+4.5)/2</f>
        <v>3.5</v>
      </c>
      <c r="G121" s="1">
        <v>0</v>
      </c>
      <c r="H121" s="1">
        <v>150</v>
      </c>
      <c r="I121" s="1">
        <v>20</v>
      </c>
      <c r="J121" s="1">
        <v>0</v>
      </c>
      <c r="K121" s="5">
        <f t="shared" si="6"/>
        <v>90</v>
      </c>
      <c r="L121" s="5">
        <f t="shared" si="9"/>
        <v>966.00000000000011</v>
      </c>
    </row>
    <row r="122" spans="1:12" x14ac:dyDescent="0.25">
      <c r="A122" s="25"/>
      <c r="B122" s="16">
        <v>46</v>
      </c>
      <c r="C122" s="11" t="s">
        <v>69</v>
      </c>
      <c r="D122" s="1">
        <v>10</v>
      </c>
      <c r="E122" s="1">
        <v>9</v>
      </c>
      <c r="F122" s="1">
        <f>(10.5+9.5)/2</f>
        <v>10</v>
      </c>
      <c r="G122" s="1">
        <v>0</v>
      </c>
      <c r="H122" s="1">
        <v>150</v>
      </c>
      <c r="I122" s="1">
        <v>20</v>
      </c>
      <c r="J122" s="1">
        <v>0</v>
      </c>
      <c r="K122" s="5">
        <f t="shared" si="6"/>
        <v>90</v>
      </c>
      <c r="L122" s="5">
        <f t="shared" si="9"/>
        <v>2760</v>
      </c>
    </row>
    <row r="123" spans="1:12" x14ac:dyDescent="0.25">
      <c r="A123" s="25"/>
      <c r="B123" s="16">
        <v>48</v>
      </c>
      <c r="C123" s="11" t="s">
        <v>69</v>
      </c>
      <c r="D123" s="1">
        <v>10</v>
      </c>
      <c r="E123" s="1">
        <v>9</v>
      </c>
      <c r="F123" s="1">
        <f>(9.5+7)/2</f>
        <v>8.25</v>
      </c>
      <c r="G123" s="1">
        <v>0</v>
      </c>
      <c r="H123" s="1">
        <v>150</v>
      </c>
      <c r="I123" s="1">
        <v>20</v>
      </c>
      <c r="J123" s="1">
        <v>0</v>
      </c>
      <c r="K123" s="5">
        <f t="shared" si="6"/>
        <v>90</v>
      </c>
      <c r="L123" s="5">
        <f t="shared" si="9"/>
        <v>2277</v>
      </c>
    </row>
    <row r="124" spans="1:12" x14ac:dyDescent="0.25">
      <c r="A124" s="25"/>
      <c r="B124" s="16">
        <v>38</v>
      </c>
      <c r="C124" s="11" t="s">
        <v>69</v>
      </c>
      <c r="D124" s="1">
        <v>10</v>
      </c>
      <c r="E124" s="1">
        <v>9</v>
      </c>
      <c r="F124" s="1">
        <f>27/2</f>
        <v>13.5</v>
      </c>
      <c r="G124" s="1">
        <v>0</v>
      </c>
      <c r="H124" s="1">
        <v>150</v>
      </c>
      <c r="I124" s="1">
        <v>20</v>
      </c>
      <c r="J124" s="1">
        <v>0</v>
      </c>
      <c r="K124" s="5">
        <f t="shared" si="6"/>
        <v>90</v>
      </c>
      <c r="L124" s="5">
        <f t="shared" si="9"/>
        <v>3726</v>
      </c>
    </row>
    <row r="125" spans="1:12" x14ac:dyDescent="0.25">
      <c r="A125" s="25"/>
      <c r="B125" s="16">
        <v>16</v>
      </c>
      <c r="C125" s="11" t="s">
        <v>52</v>
      </c>
      <c r="D125" s="1">
        <v>50</v>
      </c>
      <c r="E125" s="1">
        <v>18</v>
      </c>
      <c r="F125" s="1">
        <v>16</v>
      </c>
      <c r="G125" s="1">
        <v>0</v>
      </c>
      <c r="H125" s="1">
        <v>100</v>
      </c>
      <c r="I125" s="1">
        <v>20</v>
      </c>
      <c r="J125" s="1">
        <v>40</v>
      </c>
      <c r="K125" s="5">
        <f t="shared" si="6"/>
        <v>900</v>
      </c>
      <c r="L125" s="5">
        <f t="shared" si="9"/>
        <v>4672</v>
      </c>
    </row>
    <row r="126" spans="1:12" x14ac:dyDescent="0.25">
      <c r="A126" s="25"/>
      <c r="B126" s="16">
        <v>37</v>
      </c>
      <c r="C126" s="11" t="s">
        <v>67</v>
      </c>
      <c r="D126" s="1">
        <v>55</v>
      </c>
      <c r="E126" s="1">
        <v>24</v>
      </c>
      <c r="F126" s="1">
        <f>4.5/2</f>
        <v>2.25</v>
      </c>
      <c r="G126" s="1">
        <v>0</v>
      </c>
      <c r="H126" s="1">
        <v>150</v>
      </c>
      <c r="I126" s="1">
        <v>20</v>
      </c>
      <c r="J126" s="1">
        <v>40</v>
      </c>
      <c r="K126" s="5">
        <f t="shared" si="6"/>
        <v>1320</v>
      </c>
      <c r="L126" s="5">
        <f t="shared" si="9"/>
        <v>850.5</v>
      </c>
    </row>
    <row r="127" spans="1:12" x14ac:dyDescent="0.25">
      <c r="A127" s="25"/>
      <c r="B127" s="16">
        <v>80</v>
      </c>
      <c r="C127" s="11" t="s">
        <v>52</v>
      </c>
      <c r="D127" s="1">
        <v>50</v>
      </c>
      <c r="E127" s="1">
        <v>18</v>
      </c>
      <c r="F127" s="1">
        <f>4.5/2</f>
        <v>2.25</v>
      </c>
      <c r="G127" s="1">
        <v>0</v>
      </c>
      <c r="H127" s="1">
        <v>150</v>
      </c>
      <c r="I127" s="1">
        <v>20</v>
      </c>
      <c r="J127" s="1">
        <v>40</v>
      </c>
      <c r="K127" s="5">
        <f t="shared" si="6"/>
        <v>900</v>
      </c>
      <c r="L127" s="5">
        <f t="shared" si="9"/>
        <v>837</v>
      </c>
    </row>
    <row r="128" spans="1:12" x14ac:dyDescent="0.25">
      <c r="A128" s="25"/>
      <c r="B128" s="16">
        <v>102</v>
      </c>
      <c r="C128" s="11" t="s">
        <v>58</v>
      </c>
      <c r="D128" s="1">
        <v>17.27</v>
      </c>
      <c r="E128" s="1">
        <v>1.5</v>
      </c>
      <c r="F128" s="1">
        <f>4.5/2</f>
        <v>2.25</v>
      </c>
      <c r="G128" s="1">
        <v>0</v>
      </c>
      <c r="H128" s="1">
        <v>100</v>
      </c>
      <c r="I128" s="1">
        <v>20</v>
      </c>
      <c r="J128" s="1">
        <v>20</v>
      </c>
      <c r="K128" s="5">
        <f t="shared" si="6"/>
        <v>25.905000000000001</v>
      </c>
      <c r="L128" s="5">
        <f t="shared" si="9"/>
        <v>514.62899999999991</v>
      </c>
    </row>
    <row r="129" spans="1:12" x14ac:dyDescent="0.25">
      <c r="A129" s="25"/>
      <c r="B129" s="16">
        <v>103</v>
      </c>
      <c r="C129" s="11" t="s">
        <v>58</v>
      </c>
      <c r="D129" s="1">
        <v>17.27</v>
      </c>
      <c r="E129" s="1">
        <v>1.5</v>
      </c>
      <c r="F129" s="1">
        <v>4.5</v>
      </c>
      <c r="G129" s="1">
        <v>0</v>
      </c>
      <c r="H129" s="1">
        <v>100</v>
      </c>
      <c r="I129" s="1">
        <v>20</v>
      </c>
      <c r="J129" s="1">
        <v>20</v>
      </c>
      <c r="K129" s="5">
        <f t="shared" si="6"/>
        <v>25.905000000000001</v>
      </c>
      <c r="L129" s="5">
        <f t="shared" si="9"/>
        <v>1029.2579999999998</v>
      </c>
    </row>
    <row r="130" spans="1:12" x14ac:dyDescent="0.25">
      <c r="A130" s="25"/>
      <c r="B130" s="16">
        <v>104</v>
      </c>
      <c r="C130" s="11" t="s">
        <v>58</v>
      </c>
      <c r="D130" s="1">
        <v>17.27</v>
      </c>
      <c r="E130" s="1">
        <v>1.5</v>
      </c>
      <c r="F130" s="1">
        <v>4.5</v>
      </c>
      <c r="G130" s="1">
        <v>0</v>
      </c>
      <c r="H130" s="1">
        <v>100</v>
      </c>
      <c r="I130" s="1">
        <v>20</v>
      </c>
      <c r="J130" s="1">
        <v>20</v>
      </c>
      <c r="K130" s="5">
        <f t="shared" si="6"/>
        <v>25.905000000000001</v>
      </c>
      <c r="L130" s="5">
        <f t="shared" si="9"/>
        <v>1029.2579999999998</v>
      </c>
    </row>
    <row r="131" spans="1:12" x14ac:dyDescent="0.25">
      <c r="A131" s="25"/>
      <c r="B131" s="16">
        <v>105</v>
      </c>
      <c r="C131" s="11" t="s">
        <v>58</v>
      </c>
      <c r="D131" s="1">
        <v>17.27</v>
      </c>
      <c r="E131" s="1">
        <v>1.5</v>
      </c>
      <c r="F131" s="1">
        <v>4.5</v>
      </c>
      <c r="G131" s="1">
        <v>0</v>
      </c>
      <c r="H131" s="1">
        <v>100</v>
      </c>
      <c r="I131" s="1">
        <v>20</v>
      </c>
      <c r="J131" s="1">
        <v>20</v>
      </c>
      <c r="K131" s="5">
        <f t="shared" si="6"/>
        <v>25.905000000000001</v>
      </c>
      <c r="L131" s="5">
        <f t="shared" si="9"/>
        <v>1029.2579999999998</v>
      </c>
    </row>
    <row r="132" spans="1:12" x14ac:dyDescent="0.25">
      <c r="A132" s="25"/>
      <c r="B132" s="16">
        <v>106</v>
      </c>
      <c r="C132" s="11" t="s">
        <v>58</v>
      </c>
      <c r="D132" s="1">
        <v>17.27</v>
      </c>
      <c r="E132" s="1">
        <v>1.5</v>
      </c>
      <c r="F132" s="1">
        <v>2.25</v>
      </c>
      <c r="G132" s="1">
        <v>0</v>
      </c>
      <c r="H132" s="1">
        <v>100</v>
      </c>
      <c r="I132" s="1">
        <v>20</v>
      </c>
      <c r="J132" s="1">
        <v>20</v>
      </c>
      <c r="K132" s="5">
        <f t="shared" si="6"/>
        <v>25.905000000000001</v>
      </c>
      <c r="L132" s="5">
        <f t="shared" si="9"/>
        <v>514.62899999999991</v>
      </c>
    </row>
    <row r="133" spans="1:12" x14ac:dyDescent="0.25">
      <c r="A133" s="25"/>
      <c r="B133" s="16">
        <v>107</v>
      </c>
      <c r="C133" s="11" t="s">
        <v>58</v>
      </c>
      <c r="D133" s="1">
        <v>17.27</v>
      </c>
      <c r="E133" s="1">
        <v>1.5</v>
      </c>
      <c r="F133" s="1">
        <v>4.5</v>
      </c>
      <c r="G133" s="1">
        <v>40</v>
      </c>
      <c r="H133" s="1">
        <v>0</v>
      </c>
      <c r="I133" s="1">
        <v>20</v>
      </c>
      <c r="J133" s="1">
        <v>20</v>
      </c>
      <c r="K133" s="5">
        <f t="shared" si="6"/>
        <v>25.905000000000001</v>
      </c>
      <c r="L133" s="5">
        <f t="shared" si="9"/>
        <v>399.25799999999992</v>
      </c>
    </row>
    <row r="134" spans="1:12" x14ac:dyDescent="0.25">
      <c r="A134" s="25"/>
      <c r="B134" s="16">
        <v>108</v>
      </c>
      <c r="C134" s="11" t="s">
        <v>58</v>
      </c>
      <c r="D134" s="1">
        <v>17.27</v>
      </c>
      <c r="E134" s="1">
        <v>1.5</v>
      </c>
      <c r="F134" s="1">
        <v>9</v>
      </c>
      <c r="G134" s="1">
        <v>40</v>
      </c>
      <c r="H134" s="1">
        <v>0</v>
      </c>
      <c r="I134" s="1">
        <v>20</v>
      </c>
      <c r="J134" s="1">
        <v>20</v>
      </c>
      <c r="K134" s="5">
        <f t="shared" si="6"/>
        <v>25.905000000000001</v>
      </c>
      <c r="L134" s="5">
        <f t="shared" si="9"/>
        <v>798.51599999999985</v>
      </c>
    </row>
    <row r="135" spans="1:12" x14ac:dyDescent="0.25">
      <c r="A135" s="25"/>
      <c r="B135" s="16">
        <v>109</v>
      </c>
      <c r="C135" s="11" t="s">
        <v>58</v>
      </c>
      <c r="D135" s="1">
        <v>17.27</v>
      </c>
      <c r="E135" s="1">
        <v>1.5</v>
      </c>
      <c r="F135" s="1">
        <v>4.5</v>
      </c>
      <c r="G135" s="1">
        <v>40</v>
      </c>
      <c r="H135" s="1">
        <v>0</v>
      </c>
      <c r="I135" s="1">
        <v>20</v>
      </c>
      <c r="J135" s="1">
        <v>20</v>
      </c>
      <c r="K135" s="5">
        <f t="shared" si="6"/>
        <v>25.905000000000001</v>
      </c>
      <c r="L135" s="5">
        <f t="shared" si="9"/>
        <v>399.25799999999992</v>
      </c>
    </row>
    <row r="136" spans="1:12" x14ac:dyDescent="0.25">
      <c r="A136" s="25"/>
      <c r="B136" s="16">
        <v>110</v>
      </c>
      <c r="C136" s="11" t="s">
        <v>58</v>
      </c>
      <c r="D136" s="1">
        <v>17.27</v>
      </c>
      <c r="E136" s="1">
        <v>1.5</v>
      </c>
      <c r="F136" s="1">
        <v>1.75</v>
      </c>
      <c r="G136" s="1">
        <v>0</v>
      </c>
      <c r="H136" s="1">
        <v>100</v>
      </c>
      <c r="I136" s="1">
        <v>20</v>
      </c>
      <c r="J136" s="1">
        <v>20</v>
      </c>
      <c r="K136" s="5">
        <f t="shared" si="6"/>
        <v>25.905000000000001</v>
      </c>
      <c r="L136" s="5">
        <f t="shared" si="9"/>
        <v>400.267</v>
      </c>
    </row>
    <row r="137" spans="1:12" x14ac:dyDescent="0.25">
      <c r="A137" s="25"/>
      <c r="B137" s="16">
        <v>111</v>
      </c>
      <c r="C137" s="11" t="s">
        <v>58</v>
      </c>
      <c r="D137" s="1">
        <v>17.27</v>
      </c>
      <c r="E137" s="1">
        <v>1.5</v>
      </c>
      <c r="F137" s="1">
        <v>3.5</v>
      </c>
      <c r="G137" s="1">
        <v>0</v>
      </c>
      <c r="H137" s="1">
        <v>100</v>
      </c>
      <c r="I137" s="1">
        <v>20</v>
      </c>
      <c r="J137" s="1">
        <v>20</v>
      </c>
      <c r="K137" s="5">
        <f t="shared" si="6"/>
        <v>25.905000000000001</v>
      </c>
      <c r="L137" s="5">
        <f t="shared" si="9"/>
        <v>800.53399999999999</v>
      </c>
    </row>
    <row r="138" spans="1:12" x14ac:dyDescent="0.25">
      <c r="A138" s="25"/>
      <c r="B138" s="16">
        <v>112</v>
      </c>
      <c r="C138" s="11" t="s">
        <v>58</v>
      </c>
      <c r="D138" s="1">
        <v>17.27</v>
      </c>
      <c r="E138" s="1">
        <v>1.5</v>
      </c>
      <c r="F138" s="1">
        <v>3.5</v>
      </c>
      <c r="G138" s="1">
        <v>0</v>
      </c>
      <c r="H138" s="1">
        <v>100</v>
      </c>
      <c r="I138" s="1">
        <v>20</v>
      </c>
      <c r="J138" s="1">
        <v>20</v>
      </c>
      <c r="K138" s="5">
        <f t="shared" si="6"/>
        <v>25.905000000000001</v>
      </c>
      <c r="L138" s="5">
        <f t="shared" si="9"/>
        <v>800.53399999999999</v>
      </c>
    </row>
    <row r="139" spans="1:12" x14ac:dyDescent="0.25">
      <c r="A139" s="25"/>
      <c r="B139" s="16">
        <v>113</v>
      </c>
      <c r="C139" s="11" t="s">
        <v>58</v>
      </c>
      <c r="D139" s="1">
        <v>17.27</v>
      </c>
      <c r="E139" s="1">
        <v>1.5</v>
      </c>
      <c r="F139" s="1">
        <v>3.5</v>
      </c>
      <c r="G139" s="1">
        <v>0</v>
      </c>
      <c r="H139" s="1">
        <v>100</v>
      </c>
      <c r="I139" s="1">
        <v>20</v>
      </c>
      <c r="J139" s="1">
        <v>20</v>
      </c>
      <c r="K139" s="5">
        <f t="shared" ref="K139:K144" si="10">D139*E139</f>
        <v>25.905000000000001</v>
      </c>
      <c r="L139" s="5">
        <f t="shared" ref="L139:L144" si="11">(1.2*(D139+I139+J139)*F139)+(1.6*F139*H139)+(0.5*F139*G139)</f>
        <v>800.53399999999999</v>
      </c>
    </row>
    <row r="140" spans="1:12" x14ac:dyDescent="0.25">
      <c r="A140" s="25"/>
      <c r="B140" s="16">
        <v>114</v>
      </c>
      <c r="C140" s="11" t="s">
        <v>58</v>
      </c>
      <c r="D140" s="1">
        <v>17.27</v>
      </c>
      <c r="E140" s="1">
        <v>1.5</v>
      </c>
      <c r="F140" s="1">
        <v>1.75</v>
      </c>
      <c r="G140" s="1">
        <v>0</v>
      </c>
      <c r="H140" s="1">
        <v>100</v>
      </c>
      <c r="I140" s="1">
        <v>20</v>
      </c>
      <c r="J140" s="1">
        <v>20</v>
      </c>
      <c r="K140" s="5">
        <f t="shared" si="10"/>
        <v>25.905000000000001</v>
      </c>
      <c r="L140" s="5">
        <f t="shared" si="11"/>
        <v>400.267</v>
      </c>
    </row>
    <row r="141" spans="1:12" x14ac:dyDescent="0.25">
      <c r="A141" s="25"/>
      <c r="B141" s="23">
        <v>126</v>
      </c>
      <c r="C141" s="11" t="s">
        <v>65</v>
      </c>
      <c r="D141" s="7">
        <v>30</v>
      </c>
      <c r="E141" s="7">
        <v>24</v>
      </c>
      <c r="F141" s="7">
        <f>((8+5+(5.5/12))/2)+((8+5+4.25/12)/2)</f>
        <v>13.40625</v>
      </c>
      <c r="G141" s="7">
        <v>0</v>
      </c>
      <c r="H141" s="7">
        <v>85</v>
      </c>
      <c r="I141" s="7">
        <v>20</v>
      </c>
      <c r="J141" s="7">
        <v>0</v>
      </c>
      <c r="K141" s="5">
        <f t="shared" si="10"/>
        <v>720</v>
      </c>
      <c r="L141" s="5">
        <f t="shared" si="11"/>
        <v>2627.625</v>
      </c>
    </row>
    <row r="142" spans="1:12" x14ac:dyDescent="0.25">
      <c r="A142" s="25"/>
      <c r="B142" s="23">
        <v>125</v>
      </c>
      <c r="C142" s="11" t="s">
        <v>70</v>
      </c>
      <c r="D142" s="7">
        <v>35</v>
      </c>
      <c r="E142" s="7">
        <v>24</v>
      </c>
      <c r="F142" s="7">
        <v>16</v>
      </c>
      <c r="G142" s="7">
        <v>0</v>
      </c>
      <c r="H142" s="7">
        <v>85</v>
      </c>
      <c r="I142" s="7">
        <v>20</v>
      </c>
      <c r="J142" s="7">
        <v>0</v>
      </c>
      <c r="K142" s="5">
        <f t="shared" si="10"/>
        <v>840</v>
      </c>
      <c r="L142" s="5">
        <f t="shared" si="11"/>
        <v>3232</v>
      </c>
    </row>
    <row r="143" spans="1:12" x14ac:dyDescent="0.25">
      <c r="A143" s="25"/>
      <c r="B143" s="23">
        <v>127</v>
      </c>
      <c r="C143" s="11" t="s">
        <v>63</v>
      </c>
      <c r="D143" s="7">
        <v>22</v>
      </c>
      <c r="E143" s="7">
        <v>18</v>
      </c>
      <c r="F143" s="7">
        <v>16</v>
      </c>
      <c r="G143" s="7">
        <v>0</v>
      </c>
      <c r="H143" s="7">
        <v>85</v>
      </c>
      <c r="I143" s="7">
        <v>20</v>
      </c>
      <c r="J143" s="7">
        <v>0</v>
      </c>
      <c r="K143" s="5">
        <f t="shared" si="10"/>
        <v>396</v>
      </c>
      <c r="L143" s="5">
        <f t="shared" si="11"/>
        <v>2982.4</v>
      </c>
    </row>
    <row r="144" spans="1:12" x14ac:dyDescent="0.25">
      <c r="A144" s="25"/>
      <c r="B144" s="23">
        <v>128</v>
      </c>
      <c r="C144" s="11" t="s">
        <v>71</v>
      </c>
      <c r="D144" s="7">
        <v>22</v>
      </c>
      <c r="E144" s="7">
        <v>18</v>
      </c>
      <c r="F144" s="7">
        <v>16</v>
      </c>
      <c r="G144" s="7">
        <v>0</v>
      </c>
      <c r="H144" s="7">
        <v>100</v>
      </c>
      <c r="I144" s="7">
        <v>20</v>
      </c>
      <c r="J144" s="7">
        <v>0</v>
      </c>
      <c r="K144" s="5">
        <f t="shared" si="10"/>
        <v>396</v>
      </c>
      <c r="L144" s="5">
        <f t="shared" si="11"/>
        <v>3366.4</v>
      </c>
    </row>
  </sheetData>
  <mergeCells count="2">
    <mergeCell ref="A2:A72"/>
    <mergeCell ref="A74:A14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Level 2</vt:lpstr>
      <vt:lpstr>Level 3</vt:lpstr>
      <vt:lpstr>Level 4</vt:lpstr>
    </vt:vector>
  </TitlesOfParts>
  <Company>CCC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Profile Account</dc:creator>
  <cp:lastModifiedBy>Profile Account</cp:lastModifiedBy>
  <dcterms:created xsi:type="dcterms:W3CDTF">2015-11-09T01:24:24Z</dcterms:created>
  <dcterms:modified xsi:type="dcterms:W3CDTF">2016-02-17T19:31:35Z</dcterms:modified>
</cp:coreProperties>
</file>