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8238bdd06ed51a/Documents/IQP/"/>
    </mc:Choice>
  </mc:AlternateContent>
  <bookViews>
    <workbookView xWindow="0" yWindow="0" windowWidth="25598" windowHeight="14318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1" l="1"/>
  <c r="B42" i="1"/>
  <c r="B43" i="1"/>
  <c r="C43" i="1"/>
  <c r="B44" i="1"/>
  <c r="C44" i="1"/>
  <c r="B45" i="1"/>
  <c r="B46" i="1"/>
  <c r="B47" i="1"/>
  <c r="B48" i="1"/>
  <c r="F4" i="1"/>
  <c r="B28" i="1"/>
  <c r="B29" i="1"/>
  <c r="B31" i="1"/>
  <c r="C31" i="1"/>
  <c r="B30" i="1"/>
  <c r="B32" i="1"/>
  <c r="C32" i="1"/>
  <c r="B33" i="1"/>
  <c r="C33" i="1"/>
  <c r="B34" i="1"/>
  <c r="B35" i="1"/>
  <c r="B36" i="1"/>
  <c r="F3" i="1"/>
  <c r="B15" i="1"/>
  <c r="B16" i="1"/>
  <c r="B18" i="1"/>
  <c r="C18" i="1"/>
  <c r="B19" i="1"/>
  <c r="C19" i="1"/>
  <c r="B20" i="1"/>
  <c r="B21" i="1"/>
  <c r="B22" i="1"/>
  <c r="B23" i="1"/>
  <c r="F2" i="1"/>
  <c r="B17" i="1"/>
</calcChain>
</file>

<file path=xl/sharedStrings.xml><?xml version="1.0" encoding="utf-8"?>
<sst xmlns="http://schemas.openxmlformats.org/spreadsheetml/2006/main" count="55" uniqueCount="39">
  <si>
    <t>Commercial (41 unit)</t>
  </si>
  <si>
    <t>Number of Watts (kilowatts)</t>
  </si>
  <si>
    <t>Total cost of system(no Incentives)</t>
  </si>
  <si>
    <t>Total cost per unit</t>
  </si>
  <si>
    <t>Federal Incentives (percent)</t>
  </si>
  <si>
    <t>State Incentives(percent)</t>
  </si>
  <si>
    <t>Red if over $9,000 State Limit</t>
  </si>
  <si>
    <t xml:space="preserve">Sate Incentive </t>
  </si>
  <si>
    <t xml:space="preserve">Grant Money Received </t>
  </si>
  <si>
    <t>Other Money Received</t>
  </si>
  <si>
    <t>Total Cost of System with Funding</t>
  </si>
  <si>
    <t>Residential (41 unit)</t>
  </si>
  <si>
    <t>State Incentives(percent) (per unit)</t>
  </si>
  <si>
    <t>Total Cost of System with funding</t>
  </si>
  <si>
    <t>Residential (Individual Household)</t>
  </si>
  <si>
    <t>Red if over $9,00 State Limit)</t>
  </si>
  <si>
    <t>Federal Incentive:</t>
  </si>
  <si>
    <t>Total Cost of Commercial System</t>
  </si>
  <si>
    <t>Total Cost of 41 Unit Residential</t>
  </si>
  <si>
    <t>Total Cost of Individual Houshold</t>
  </si>
  <si>
    <t>Minimum size requirments for each system to be payed back each month</t>
  </si>
  <si>
    <t>Residential (41 Units)</t>
  </si>
  <si>
    <t>410 kW</t>
  </si>
  <si>
    <t>Commercial (41 Units)</t>
  </si>
  <si>
    <t>250 kW</t>
  </si>
  <si>
    <t>Residenital Individual Houshold</t>
  </si>
  <si>
    <t>10 kW</t>
  </si>
  <si>
    <t>State Incentive:</t>
  </si>
  <si>
    <t>Other Money Received:</t>
  </si>
  <si>
    <t>Grant Money Received:</t>
  </si>
  <si>
    <t>Rates:</t>
  </si>
  <si>
    <t>Commercial</t>
  </si>
  <si>
    <t>$2.55/watt</t>
  </si>
  <si>
    <t>Residential</t>
  </si>
  <si>
    <t>$3.29/watt</t>
  </si>
  <si>
    <t>Size of System (kilowatts):</t>
  </si>
  <si>
    <t>Input Numbers Here:</t>
  </si>
  <si>
    <t>3 systems below: Commercial System, Residential  System,Individual House Residential System</t>
  </si>
  <si>
    <r>
      <rPr>
        <sz val="12"/>
        <color rgb="FF009800"/>
        <rFont val="Calibri"/>
        <scheme val="minor"/>
      </rPr>
      <t>lowest</t>
    </r>
    <r>
      <rPr>
        <sz val="12"/>
        <color rgb="FF008000"/>
        <rFont val="Calibri"/>
        <scheme val="minor"/>
      </rPr>
      <t xml:space="preserve">, </t>
    </r>
    <r>
      <rPr>
        <sz val="12"/>
        <color rgb="FF313D19"/>
        <rFont val="Calibri"/>
        <scheme val="minor"/>
      </rPr>
      <t>middle</t>
    </r>
    <r>
      <rPr>
        <sz val="12"/>
        <color theme="6" tint="-0.499984740745262"/>
        <rFont val="Calibri"/>
        <scheme val="minor"/>
      </rPr>
      <t xml:space="preserve">, </t>
    </r>
    <r>
      <rPr>
        <sz val="12"/>
        <color rgb="FFFF0000"/>
        <rFont val="Calibri"/>
        <family val="2"/>
        <scheme val="minor"/>
      </rPr>
      <t>highest</t>
    </r>
    <r>
      <rPr>
        <sz val="12"/>
        <rFont val="Calibri"/>
        <scheme val="minor"/>
      </rPr>
      <t xml:space="preserve"> price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</si>
</sst>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rgb="FFFF0000"/>
      <name val="Calibri"/>
      <scheme val="minor"/>
    </font>
    <font>
      <b/>
      <sz val="18"/>
      <color theme="3"/>
      <name val="Calibri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8000"/>
      <name val="Calibri"/>
      <scheme val="minor"/>
    </font>
    <font>
      <sz val="12"/>
      <color theme="6" tint="-0.499984740745262"/>
      <name val="Calibri"/>
      <scheme val="minor"/>
    </font>
    <font>
      <sz val="12"/>
      <color rgb="FF009800"/>
      <name val="Calibri"/>
      <scheme val="minor"/>
    </font>
    <font>
      <sz val="12"/>
      <color rgb="FF313D19"/>
      <name val="Calibri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0" fillId="0" borderId="7" xfId="0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0" fontId="0" fillId="0" borderId="8" xfId="0" applyBorder="1"/>
    <xf numFmtId="0" fontId="3" fillId="0" borderId="1" xfId="0" applyFont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5" xfId="0" applyFill="1" applyBorder="1"/>
    <xf numFmtId="0" fontId="5" fillId="4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0" borderId="6" xfId="0" applyNumberFormat="1" applyFont="1" applyBorder="1"/>
    <xf numFmtId="0" fontId="9" fillId="0" borderId="0" xfId="0" applyFont="1" applyAlignment="1">
      <alignment horizontal="left" indent="1"/>
    </xf>
    <xf numFmtId="0" fontId="0" fillId="2" borderId="7" xfId="0" applyFill="1" applyBorder="1"/>
    <xf numFmtId="0" fontId="8" fillId="0" borderId="1" xfId="0" applyFont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 Cost of Systems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Sheet1!$E$2:$E$4</c:f>
              <c:strCache>
                <c:ptCount val="3"/>
                <c:pt idx="0">
                  <c:v>Total Cost of Commercial System</c:v>
                </c:pt>
                <c:pt idx="1">
                  <c:v>Total Cost of 41 Unit Residential</c:v>
                </c:pt>
                <c:pt idx="2">
                  <c:v>Total Cost of Individual Houshold</c:v>
                </c:pt>
              </c:strCache>
            </c:strRef>
          </c:cat>
          <c:val>
            <c:numRef>
              <c:f>Sheet1!$F$2:$F$4</c:f>
              <c:numCache>
                <c:formatCode>"$"#,##0.00</c:formatCode>
                <c:ptCount val="3"/>
                <c:pt idx="0">
                  <c:v>373500</c:v>
                </c:pt>
                <c:pt idx="1">
                  <c:v>329000</c:v>
                </c:pt>
                <c:pt idx="2">
                  <c:v>484500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15581184"/>
        <c:axId val="377605688"/>
      </c:barChart>
      <c:catAx>
        <c:axId val="31558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7605688"/>
        <c:crosses val="autoZero"/>
        <c:auto val="1"/>
        <c:lblAlgn val="ctr"/>
        <c:lblOffset val="100"/>
        <c:noMultiLvlLbl val="0"/>
      </c:catAx>
      <c:valAx>
        <c:axId val="377605688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crossAx val="31558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11</xdr:row>
      <xdr:rowOff>50800</xdr:rowOff>
    </xdr:from>
    <xdr:to>
      <xdr:col>11</xdr:col>
      <xdr:colOff>774700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tabSelected="1" workbookViewId="0">
      <selection activeCell="C6" sqref="C6"/>
    </sheetView>
  </sheetViews>
  <sheetFormatPr defaultColWidth="11" defaultRowHeight="15.75" x14ac:dyDescent="0.5"/>
  <cols>
    <col min="1" max="1" width="31.5" customWidth="1"/>
    <col min="2" max="2" width="18.1875" customWidth="1"/>
    <col min="3" max="3" width="20" customWidth="1"/>
    <col min="4" max="4" width="15.8125" customWidth="1"/>
    <col min="5" max="5" width="29.6875" customWidth="1"/>
    <col min="6" max="6" width="17.1875" customWidth="1"/>
  </cols>
  <sheetData>
    <row r="2" spans="1:13" x14ac:dyDescent="0.5">
      <c r="A2" s="17"/>
      <c r="B2" s="20" t="s">
        <v>36</v>
      </c>
      <c r="E2" s="22" t="s">
        <v>17</v>
      </c>
      <c r="F2" s="25">
        <f>B23</f>
        <v>373500</v>
      </c>
      <c r="H2" s="21" t="s">
        <v>20</v>
      </c>
      <c r="I2" s="29"/>
      <c r="J2" s="29"/>
      <c r="K2" s="29"/>
      <c r="L2" s="29"/>
      <c r="M2" s="14"/>
    </row>
    <row r="3" spans="1:13" x14ac:dyDescent="0.5">
      <c r="A3" s="18" t="s">
        <v>35</v>
      </c>
      <c r="B3" s="15">
        <v>250</v>
      </c>
      <c r="E3" s="23" t="s">
        <v>18</v>
      </c>
      <c r="F3" s="26">
        <f>B36</f>
        <v>329000</v>
      </c>
      <c r="H3" s="2" t="s">
        <v>21</v>
      </c>
      <c r="I3" s="8"/>
      <c r="J3" s="8" t="s">
        <v>22</v>
      </c>
      <c r="K3" s="8"/>
      <c r="L3" s="8"/>
      <c r="M3" s="3"/>
    </row>
    <row r="4" spans="1:13" x14ac:dyDescent="0.5">
      <c r="A4" s="18" t="s">
        <v>16</v>
      </c>
      <c r="B4" s="15">
        <v>40</v>
      </c>
      <c r="E4" s="24" t="s">
        <v>19</v>
      </c>
      <c r="F4" s="27">
        <f>B48</f>
        <v>484500</v>
      </c>
      <c r="H4" s="2" t="s">
        <v>23</v>
      </c>
      <c r="I4" s="8"/>
      <c r="J4" s="8" t="s">
        <v>24</v>
      </c>
      <c r="K4" s="8"/>
      <c r="L4" s="8"/>
      <c r="M4" s="3"/>
    </row>
    <row r="5" spans="1:13" x14ac:dyDescent="0.5">
      <c r="A5" s="18" t="s">
        <v>27</v>
      </c>
      <c r="B5" s="15">
        <v>20</v>
      </c>
      <c r="E5" s="28" t="s">
        <v>38</v>
      </c>
      <c r="H5" s="4" t="s">
        <v>25</v>
      </c>
      <c r="I5" s="12"/>
      <c r="J5" s="12"/>
      <c r="K5" s="12" t="s">
        <v>26</v>
      </c>
      <c r="L5" s="12"/>
      <c r="M5" s="5"/>
    </row>
    <row r="6" spans="1:13" x14ac:dyDescent="0.5">
      <c r="A6" s="18" t="s">
        <v>29</v>
      </c>
      <c r="B6" s="15">
        <v>0</v>
      </c>
    </row>
    <row r="7" spans="1:13" ht="18" x14ac:dyDescent="0.55000000000000004">
      <c r="A7" s="19" t="s">
        <v>28</v>
      </c>
      <c r="B7" s="16">
        <v>0</v>
      </c>
      <c r="E7" s="30" t="s">
        <v>30</v>
      </c>
      <c r="F7" s="1"/>
    </row>
    <row r="8" spans="1:13" x14ac:dyDescent="0.5">
      <c r="E8" s="2" t="s">
        <v>31</v>
      </c>
      <c r="F8" s="3" t="s">
        <v>32</v>
      </c>
    </row>
    <row r="9" spans="1:13" x14ac:dyDescent="0.5">
      <c r="E9" s="4" t="s">
        <v>33</v>
      </c>
      <c r="F9" s="5" t="s">
        <v>34</v>
      </c>
    </row>
    <row r="11" spans="1:13" x14ac:dyDescent="0.5">
      <c r="A11" t="s">
        <v>37</v>
      </c>
    </row>
    <row r="13" spans="1:13" ht="23.25" x14ac:dyDescent="0.7">
      <c r="A13" s="6" t="s">
        <v>0</v>
      </c>
      <c r="B13" s="7"/>
      <c r="C13" s="7"/>
      <c r="D13" s="7"/>
      <c r="E13" s="1"/>
    </row>
    <row r="14" spans="1:13" x14ac:dyDescent="0.5">
      <c r="A14" s="2"/>
      <c r="B14" s="8"/>
      <c r="C14" s="8"/>
      <c r="D14" s="8"/>
      <c r="E14" s="3"/>
    </row>
    <row r="15" spans="1:13" x14ac:dyDescent="0.5">
      <c r="A15" s="2" t="s">
        <v>1</v>
      </c>
      <c r="B15" s="9">
        <f>(B3)</f>
        <v>250</v>
      </c>
      <c r="C15" s="8"/>
      <c r="D15" s="8"/>
      <c r="E15" s="3"/>
    </row>
    <row r="16" spans="1:13" x14ac:dyDescent="0.5">
      <c r="A16" s="2" t="s">
        <v>2</v>
      </c>
      <c r="B16" s="10">
        <f>2.55*(B15*1000)</f>
        <v>637500</v>
      </c>
      <c r="C16" s="8"/>
      <c r="D16" s="8"/>
      <c r="E16" s="3"/>
    </row>
    <row r="17" spans="1:5" x14ac:dyDescent="0.5">
      <c r="A17" s="2" t="s">
        <v>3</v>
      </c>
      <c r="B17" s="10">
        <f>B16/41</f>
        <v>15548.780487804877</v>
      </c>
      <c r="C17" s="8"/>
      <c r="D17" s="8"/>
      <c r="E17" s="3"/>
    </row>
    <row r="18" spans="1:5" x14ac:dyDescent="0.5">
      <c r="A18" s="2" t="s">
        <v>4</v>
      </c>
      <c r="B18" s="8">
        <f>B4</f>
        <v>40</v>
      </c>
      <c r="C18" s="10">
        <f>(B18/100)*B16</f>
        <v>255000</v>
      </c>
      <c r="D18" s="8"/>
      <c r="E18" s="3"/>
    </row>
    <row r="19" spans="1:5" x14ac:dyDescent="0.5">
      <c r="A19" s="2" t="s">
        <v>5</v>
      </c>
      <c r="B19" s="8">
        <f>B5</f>
        <v>20</v>
      </c>
      <c r="C19" s="10">
        <f>(B19/100)*B16</f>
        <v>127500</v>
      </c>
      <c r="D19" s="8" t="s">
        <v>6</v>
      </c>
      <c r="E19" s="3"/>
    </row>
    <row r="20" spans="1:5" x14ac:dyDescent="0.5">
      <c r="A20" s="2" t="s">
        <v>7</v>
      </c>
      <c r="B20" s="8">
        <f>IF(C19&gt;9000,9000,C19)</f>
        <v>9000</v>
      </c>
      <c r="C20" s="8"/>
      <c r="D20" s="8"/>
      <c r="E20" s="3"/>
    </row>
    <row r="21" spans="1:5" x14ac:dyDescent="0.5">
      <c r="A21" s="2" t="s">
        <v>8</v>
      </c>
      <c r="B21" s="10">
        <f>B6</f>
        <v>0</v>
      </c>
      <c r="C21" s="8"/>
      <c r="D21" s="8"/>
      <c r="E21" s="3"/>
    </row>
    <row r="22" spans="1:5" x14ac:dyDescent="0.5">
      <c r="A22" s="2" t="s">
        <v>9</v>
      </c>
      <c r="B22" s="10">
        <f>B7</f>
        <v>0</v>
      </c>
      <c r="C22" s="8"/>
      <c r="D22" s="8"/>
      <c r="E22" s="3"/>
    </row>
    <row r="23" spans="1:5" x14ac:dyDescent="0.5">
      <c r="A23" s="4" t="s">
        <v>10</v>
      </c>
      <c r="B23" s="11">
        <f>(B16-(C18+B20+B21+B22))</f>
        <v>373500</v>
      </c>
      <c r="C23" s="12"/>
      <c r="D23" s="12"/>
      <c r="E23" s="5"/>
    </row>
    <row r="26" spans="1:5" ht="23.25" x14ac:dyDescent="0.7">
      <c r="A26" s="13" t="s">
        <v>11</v>
      </c>
      <c r="B26" s="7"/>
      <c r="C26" s="7"/>
      <c r="D26" s="7"/>
      <c r="E26" s="1"/>
    </row>
    <row r="27" spans="1:5" x14ac:dyDescent="0.5">
      <c r="A27" s="2"/>
      <c r="B27" s="8"/>
      <c r="C27" s="8"/>
      <c r="D27" s="8"/>
      <c r="E27" s="3"/>
    </row>
    <row r="28" spans="1:5" x14ac:dyDescent="0.5">
      <c r="A28" s="2" t="s">
        <v>1</v>
      </c>
      <c r="B28" s="8">
        <f>(B3)</f>
        <v>250</v>
      </c>
      <c r="C28" s="8"/>
      <c r="D28" s="8"/>
      <c r="E28" s="3"/>
    </row>
    <row r="29" spans="1:5" x14ac:dyDescent="0.5">
      <c r="A29" s="2" t="s">
        <v>2</v>
      </c>
      <c r="B29" s="10">
        <f>(3.29*(B28*1000))</f>
        <v>822500</v>
      </c>
      <c r="C29" s="8"/>
      <c r="D29" s="8"/>
      <c r="E29" s="3"/>
    </row>
    <row r="30" spans="1:5" x14ac:dyDescent="0.5">
      <c r="A30" s="2" t="s">
        <v>3</v>
      </c>
      <c r="B30" s="10">
        <f>(B29/41)</f>
        <v>20060.975609756097</v>
      </c>
      <c r="C30" s="8"/>
      <c r="D30" s="8"/>
      <c r="E30" s="3"/>
    </row>
    <row r="31" spans="1:5" x14ac:dyDescent="0.5">
      <c r="A31" s="2" t="s">
        <v>4</v>
      </c>
      <c r="B31" s="8">
        <f>B4</f>
        <v>40</v>
      </c>
      <c r="C31" s="10">
        <f>(B29*(B31/100))</f>
        <v>329000</v>
      </c>
      <c r="D31" s="8"/>
      <c r="E31" s="3"/>
    </row>
    <row r="32" spans="1:5" x14ac:dyDescent="0.5">
      <c r="A32" s="2" t="s">
        <v>12</v>
      </c>
      <c r="B32" s="8">
        <f>B5</f>
        <v>20</v>
      </c>
      <c r="C32" s="10">
        <f>(B30*(B32/100))</f>
        <v>4012.1951219512193</v>
      </c>
      <c r="D32" s="8" t="s">
        <v>6</v>
      </c>
      <c r="E32" s="3"/>
    </row>
    <row r="33" spans="1:5" x14ac:dyDescent="0.5">
      <c r="A33" s="2" t="s">
        <v>7</v>
      </c>
      <c r="B33" s="10">
        <f>IF(C32&gt;9000,9000,C32)</f>
        <v>4012.1951219512193</v>
      </c>
      <c r="C33" s="10">
        <f>B33*41</f>
        <v>164500</v>
      </c>
      <c r="D33" s="8"/>
      <c r="E33" s="3"/>
    </row>
    <row r="34" spans="1:5" x14ac:dyDescent="0.5">
      <c r="A34" s="2" t="s">
        <v>8</v>
      </c>
      <c r="B34" s="10">
        <f>B6</f>
        <v>0</v>
      </c>
      <c r="C34" s="8"/>
      <c r="D34" s="8"/>
      <c r="E34" s="3"/>
    </row>
    <row r="35" spans="1:5" x14ac:dyDescent="0.5">
      <c r="A35" s="2" t="s">
        <v>9</v>
      </c>
      <c r="B35" s="10">
        <f>B7</f>
        <v>0</v>
      </c>
      <c r="C35" s="8"/>
      <c r="D35" s="8"/>
      <c r="E35" s="3"/>
    </row>
    <row r="36" spans="1:5" x14ac:dyDescent="0.5">
      <c r="A36" s="4" t="s">
        <v>13</v>
      </c>
      <c r="B36" s="11">
        <f>B29-(C31+C33+B34+B35)</f>
        <v>329000</v>
      </c>
      <c r="C36" s="12"/>
      <c r="D36" s="12"/>
      <c r="E36" s="5"/>
    </row>
    <row r="39" spans="1:5" ht="23.25" x14ac:dyDescent="0.7">
      <c r="A39" s="13" t="s">
        <v>14</v>
      </c>
      <c r="B39" s="7"/>
      <c r="C39" s="7"/>
      <c r="D39" s="7"/>
      <c r="E39" s="1"/>
    </row>
    <row r="40" spans="1:5" x14ac:dyDescent="0.5">
      <c r="A40" s="2"/>
      <c r="B40" s="8"/>
      <c r="C40" s="8"/>
      <c r="D40" s="8"/>
      <c r="E40" s="3"/>
    </row>
    <row r="41" spans="1:5" x14ac:dyDescent="0.5">
      <c r="A41" s="2" t="s">
        <v>1</v>
      </c>
      <c r="B41" s="8">
        <f>B3</f>
        <v>250</v>
      </c>
      <c r="C41" s="8"/>
      <c r="D41" s="8"/>
      <c r="E41" s="3"/>
    </row>
    <row r="42" spans="1:5" x14ac:dyDescent="0.5">
      <c r="A42" s="2" t="s">
        <v>3</v>
      </c>
      <c r="B42" s="10">
        <f>3.29*(B41*1000)</f>
        <v>822500</v>
      </c>
      <c r="C42" s="8"/>
      <c r="D42" s="8"/>
      <c r="E42" s="3"/>
    </row>
    <row r="43" spans="1:5" x14ac:dyDescent="0.5">
      <c r="A43" s="2" t="s">
        <v>4</v>
      </c>
      <c r="B43" s="8">
        <f>B4</f>
        <v>40</v>
      </c>
      <c r="C43" s="10">
        <f>(B43/100)*B42</f>
        <v>329000</v>
      </c>
      <c r="D43" s="8"/>
      <c r="E43" s="3"/>
    </row>
    <row r="44" spans="1:5" x14ac:dyDescent="0.5">
      <c r="A44" s="2" t="s">
        <v>5</v>
      </c>
      <c r="B44" s="8">
        <f>B5</f>
        <v>20</v>
      </c>
      <c r="C44" s="10">
        <f>(B44/100)*B42</f>
        <v>164500</v>
      </c>
      <c r="D44" s="8" t="s">
        <v>15</v>
      </c>
      <c r="E44" s="3"/>
    </row>
    <row r="45" spans="1:5" x14ac:dyDescent="0.5">
      <c r="A45" s="2" t="s">
        <v>7</v>
      </c>
      <c r="B45" s="10">
        <f>IF(C44&gt;9000,9000,C44)</f>
        <v>9000</v>
      </c>
      <c r="C45" s="8"/>
      <c r="D45" s="8"/>
      <c r="E45" s="3"/>
    </row>
    <row r="46" spans="1:5" x14ac:dyDescent="0.5">
      <c r="A46" s="2" t="s">
        <v>8</v>
      </c>
      <c r="B46" s="10">
        <f>B6</f>
        <v>0</v>
      </c>
      <c r="C46" s="8"/>
      <c r="D46" s="8"/>
      <c r="E46" s="3"/>
    </row>
    <row r="47" spans="1:5" x14ac:dyDescent="0.5">
      <c r="A47" s="2" t="s">
        <v>9</v>
      </c>
      <c r="B47" s="10">
        <f>B7</f>
        <v>0</v>
      </c>
      <c r="C47" s="8"/>
      <c r="D47" s="8"/>
      <c r="E47" s="3"/>
    </row>
    <row r="48" spans="1:5" x14ac:dyDescent="0.5">
      <c r="A48" s="4" t="s">
        <v>10</v>
      </c>
      <c r="B48" s="11">
        <f>B42-(C43+B45+B46+B47)</f>
        <v>484500</v>
      </c>
      <c r="C48" s="12"/>
      <c r="D48" s="12"/>
      <c r="E48" s="5"/>
    </row>
  </sheetData>
  <conditionalFormatting sqref="C19">
    <cfRule type="cellIs" dxfId="3" priority="7" operator="greaterThan">
      <formula>9000</formula>
    </cfRule>
  </conditionalFormatting>
  <conditionalFormatting sqref="C32">
    <cfRule type="cellIs" dxfId="2" priority="6" operator="greaterThan">
      <formula>9000</formula>
    </cfRule>
  </conditionalFormatting>
  <conditionalFormatting sqref="C44">
    <cfRule type="cellIs" dxfId="1" priority="5" operator="greaterThan">
      <formula>9000</formula>
    </cfRule>
  </conditionalFormatting>
  <conditionalFormatting sqref="F2">
    <cfRule type="cellIs" dxfId="0" priority="2" operator="greaterThan">
      <formula>$F$4</formula>
    </cfRule>
  </conditionalFormatting>
  <conditionalFormatting sqref="F2:F4">
    <cfRule type="colorScale" priority="1">
      <colorScale>
        <cfvo type="min"/>
        <cfvo type="max"/>
        <color rgb="FF008000"/>
        <color rgb="FFFF0000"/>
      </colorScale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Fitzgerald</dc:creator>
  <cp:lastModifiedBy>Matthew Houghton</cp:lastModifiedBy>
  <dcterms:created xsi:type="dcterms:W3CDTF">2016-04-26T22:00:57Z</dcterms:created>
  <dcterms:modified xsi:type="dcterms:W3CDTF">2016-04-29T05:07:35Z</dcterms:modified>
</cp:coreProperties>
</file>