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rength I" sheetId="1" r:id="rId1"/>
    <sheet name="Strength III" sheetId="2" r:id="rId2"/>
    <sheet name="Strength V" sheetId="3" r:id="rId3"/>
    <sheet name="Service I" sheetId="4" r:id="rId4"/>
  </sheets>
  <definedNames>
    <definedName name="_xlnm._FilterDatabase" localSheetId="0" hidden="1">'Strength I'!$J$11:$M$11</definedName>
    <definedName name="solver_adj" localSheetId="3" hidden="1">'Service I'!$L$8</definedName>
    <definedName name="solver_adj" localSheetId="0" hidden="1">'Strength I'!$L$8</definedName>
    <definedName name="solver_adj" localSheetId="1" hidden="1">'Strength III'!$L$8</definedName>
    <definedName name="solver_adj" localSheetId="2" hidden="1">'Strength V'!$L$8</definedName>
    <definedName name="solver_cvg" localSheetId="3" hidden="1">0.0001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3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3" hidden="1">2147483647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'Strength I'!$L$8</definedName>
    <definedName name="solver_lhs2" localSheetId="0" hidden="1">'Strength I'!$L$8</definedName>
    <definedName name="solver_lhs3" localSheetId="0" hidden="1">'Strength I'!$L$8</definedName>
    <definedName name="solver_mip" localSheetId="3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3" hidden="1">30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3" hidden="1">0.075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3" hidden="1">2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3" hidden="1">1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3" hidden="1">2147483647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3" hidden="1">0</definedName>
    <definedName name="solver_num" localSheetId="0" hidden="1">2</definedName>
    <definedName name="solver_num" localSheetId="1" hidden="1">0</definedName>
    <definedName name="solver_num" localSheetId="2" hidden="1">0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3" hidden="1">'Service I'!$L$11</definedName>
    <definedName name="solver_opt" localSheetId="0" hidden="1">'Strength I'!$L$11</definedName>
    <definedName name="solver_opt" localSheetId="1" hidden="1">'Strength III'!$L$11</definedName>
    <definedName name="solver_opt" localSheetId="2" hidden="1">'Strength V'!$L$11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3" hidden="1">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hs1" localSheetId="0" hidden="1">14</definedName>
    <definedName name="solver_rhs2" localSheetId="0" hidden="1">0</definedName>
    <definedName name="solver_rhs3" localSheetId="0" hidden="1">0</definedName>
    <definedName name="solver_rlx" localSheetId="3" hidden="1">2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3" hidden="1">0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3" hidden="1">1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3" hidden="1">100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3" hidden="1">2147483647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3" hidden="1">0.01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3" hidden="1">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F15" i="4" l="1"/>
  <c r="D26" i="4" s="1"/>
  <c r="F14" i="4"/>
  <c r="F12" i="4"/>
  <c r="F11" i="4"/>
  <c r="D22" i="4" s="1"/>
  <c r="F10" i="4"/>
  <c r="D23" i="4" s="1"/>
  <c r="F9" i="4"/>
  <c r="D6" i="4"/>
  <c r="F13" i="4" s="1"/>
  <c r="D25" i="4" s="1"/>
  <c r="K5" i="4"/>
  <c r="F15" i="3"/>
  <c r="D26" i="3" s="1"/>
  <c r="F14" i="3"/>
  <c r="F13" i="3"/>
  <c r="F12" i="3"/>
  <c r="F11" i="3"/>
  <c r="D22" i="3" s="1"/>
  <c r="F10" i="3"/>
  <c r="D23" i="3" s="1"/>
  <c r="F9" i="3"/>
  <c r="D6" i="3"/>
  <c r="K5" i="3"/>
  <c r="F15" i="2"/>
  <c r="D26" i="2" s="1"/>
  <c r="F14" i="2"/>
  <c r="F12" i="2"/>
  <c r="F11" i="2"/>
  <c r="D22" i="2" s="1"/>
  <c r="F10" i="2"/>
  <c r="D23" i="2" s="1"/>
  <c r="F9" i="2"/>
  <c r="D6" i="2"/>
  <c r="F13" i="2" s="1"/>
  <c r="K5" i="2"/>
  <c r="F15" i="1"/>
  <c r="D26" i="1" s="1"/>
  <c r="F11" i="1"/>
  <c r="D22" i="1" s="1"/>
  <c r="D6" i="1"/>
  <c r="F14" i="1"/>
  <c r="F13" i="1"/>
  <c r="F12" i="1"/>
  <c r="F10" i="1"/>
  <c r="D23" i="1" s="1"/>
  <c r="F9" i="1"/>
  <c r="K5" i="1"/>
  <c r="D24" i="4" l="1"/>
  <c r="L11" i="4" s="1"/>
  <c r="D25" i="3"/>
  <c r="D24" i="3"/>
  <c r="L11" i="3" s="1"/>
  <c r="D25" i="2"/>
  <c r="D24" i="2"/>
  <c r="L11" i="2" s="1"/>
  <c r="D25" i="1"/>
  <c r="D24" i="1"/>
  <c r="L11" i="1" l="1"/>
</calcChain>
</file>

<file path=xl/sharedStrings.xml><?xml version="1.0" encoding="utf-8"?>
<sst xmlns="http://schemas.openxmlformats.org/spreadsheetml/2006/main" count="332" uniqueCount="41">
  <si>
    <t>Moment Calculations for Deck Design</t>
  </si>
  <si>
    <t>Loads:</t>
  </si>
  <si>
    <t>Pedestrian LL</t>
  </si>
  <si>
    <t>Snow Load</t>
  </si>
  <si>
    <t>DL=Self-Weight</t>
  </si>
  <si>
    <t>Deck Dimensions:</t>
  </si>
  <si>
    <t>Length</t>
  </si>
  <si>
    <t>psf</t>
  </si>
  <si>
    <t>Width</t>
  </si>
  <si>
    <t>Foot</t>
  </si>
  <si>
    <t>Depth</t>
  </si>
  <si>
    <t>Feet</t>
  </si>
  <si>
    <t>Wheel(2)</t>
  </si>
  <si>
    <t>pounds</t>
  </si>
  <si>
    <t>Moments:</t>
  </si>
  <si>
    <t>Ped. LL</t>
  </si>
  <si>
    <t>x</t>
  </si>
  <si>
    <t>=</t>
  </si>
  <si>
    <t>M(x)</t>
  </si>
  <si>
    <t>Maximum Moment</t>
  </si>
  <si>
    <t>Foot-Pounds</t>
  </si>
  <si>
    <t>DL</t>
  </si>
  <si>
    <t>Wheels</t>
  </si>
  <si>
    <t>For Wheel Moment Calculation</t>
  </si>
  <si>
    <t>a</t>
  </si>
  <si>
    <t>b</t>
  </si>
  <si>
    <t>x&lt;a</t>
  </si>
  <si>
    <t>a&lt;x&lt;(L-b)</t>
  </si>
  <si>
    <t>(L-b)&lt;x</t>
  </si>
  <si>
    <t>LRFD Factors:</t>
  </si>
  <si>
    <t>LL</t>
  </si>
  <si>
    <t>Factored Moments</t>
  </si>
  <si>
    <t>Ped LL</t>
  </si>
  <si>
    <t>Vehicle</t>
  </si>
  <si>
    <t>Foot-Pounds per Foot</t>
  </si>
  <si>
    <t>Wind Load</t>
  </si>
  <si>
    <t>Wind</t>
  </si>
  <si>
    <t>DC</t>
  </si>
  <si>
    <t>DW</t>
  </si>
  <si>
    <t>WS</t>
  </si>
  <si>
    <t>Wearing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</si>
</sst>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3" borderId="1" xfId="2" applyAlignment="1">
      <alignment horizontal="center"/>
    </xf>
    <xf numFmtId="0" fontId="1" fillId="2" borderId="1" xfId="1" applyAlignment="1">
      <alignment horizontal="center"/>
    </xf>
    <xf numFmtId="1" fontId="2" fillId="3" borderId="1" xfId="2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1" fillId="2" borderId="1" xfId="1" applyNumberFormat="1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2"/>
  <sheetViews>
    <sheetView tabSelected="1" workbookViewId="0">
      <selection activeCell="G28" sqref="G28"/>
    </sheetView>
  </sheetViews>
  <sheetFormatPr defaultRowHeight="15" x14ac:dyDescent="0.25"/>
  <cols>
    <col min="1" max="1" width="17.85546875" bestFit="1" customWidth="1"/>
    <col min="2" max="2" width="14.85546875" bestFit="1" customWidth="1"/>
    <col min="3" max="3" width="14.85546875" customWidth="1"/>
    <col min="4" max="4" width="12" bestFit="1" customWidth="1"/>
    <col min="5" max="5" width="12.28515625" bestFit="1" customWidth="1"/>
    <col min="7" max="7" width="21.7109375" customWidth="1"/>
    <col min="9" max="9" width="16.85546875" bestFit="1" customWidth="1"/>
    <col min="10" max="10" width="18.140625" bestFit="1" customWidth="1"/>
    <col min="11" max="12" width="9.5703125" bestFit="1" customWidth="1"/>
    <col min="13" max="13" width="12.28515625" bestFit="1" customWidth="1"/>
    <col min="14" max="14" width="29" bestFit="1" customWidth="1"/>
  </cols>
  <sheetData>
    <row r="1" spans="1:21" x14ac:dyDescent="0.25">
      <c r="A1" s="1"/>
      <c r="B1" s="1"/>
      <c r="C1" s="1"/>
      <c r="D1" s="1"/>
      <c r="E1" s="2" t="s">
        <v>0</v>
      </c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1</v>
      </c>
      <c r="B3" s="1" t="s">
        <v>2</v>
      </c>
      <c r="C3" s="1"/>
      <c r="D3" s="8">
        <v>90</v>
      </c>
      <c r="E3" s="1" t="s">
        <v>7</v>
      </c>
      <c r="F3" s="1"/>
      <c r="G3" s="1"/>
      <c r="H3" s="1"/>
      <c r="I3" s="1" t="s">
        <v>5</v>
      </c>
      <c r="J3" s="1" t="s">
        <v>6</v>
      </c>
      <c r="K3" s="1">
        <v>14</v>
      </c>
      <c r="L3" s="1" t="s">
        <v>11</v>
      </c>
      <c r="M3" s="1"/>
      <c r="N3" s="1" t="s">
        <v>23</v>
      </c>
      <c r="O3" s="1" t="s">
        <v>24</v>
      </c>
      <c r="P3" s="1" t="s">
        <v>17</v>
      </c>
      <c r="Q3" s="1">
        <v>5.5</v>
      </c>
      <c r="R3" s="1" t="s">
        <v>11</v>
      </c>
      <c r="S3" s="1"/>
      <c r="T3" s="1"/>
      <c r="U3" s="1"/>
    </row>
    <row r="4" spans="1:21" x14ac:dyDescent="0.25">
      <c r="A4" s="1"/>
      <c r="B4" s="1" t="s">
        <v>35</v>
      </c>
      <c r="C4" s="1"/>
      <c r="D4" s="8">
        <v>20</v>
      </c>
      <c r="E4" s="1" t="s">
        <v>7</v>
      </c>
      <c r="F4" s="1"/>
      <c r="G4" s="1"/>
      <c r="H4" s="1"/>
      <c r="I4" s="1"/>
      <c r="J4" s="1" t="s">
        <v>8</v>
      </c>
      <c r="K4" s="1">
        <v>1</v>
      </c>
      <c r="L4" s="1" t="s">
        <v>9</v>
      </c>
      <c r="M4" s="1"/>
      <c r="N4" s="1"/>
      <c r="O4" s="1" t="s">
        <v>25</v>
      </c>
      <c r="P4" s="1" t="s">
        <v>17</v>
      </c>
      <c r="Q4" s="1">
        <v>2.5</v>
      </c>
      <c r="R4" s="1" t="s">
        <v>11</v>
      </c>
      <c r="S4" s="1"/>
      <c r="T4" s="1"/>
      <c r="U4" s="1"/>
    </row>
    <row r="5" spans="1:21" x14ac:dyDescent="0.25">
      <c r="A5" s="1"/>
      <c r="B5" s="1" t="s">
        <v>4</v>
      </c>
      <c r="C5" s="1"/>
      <c r="D5" s="8">
        <v>100</v>
      </c>
      <c r="E5" s="1" t="s">
        <v>7</v>
      </c>
      <c r="F5" s="1"/>
      <c r="G5" s="1"/>
      <c r="H5" s="1"/>
      <c r="I5" s="1"/>
      <c r="J5" s="1" t="s">
        <v>10</v>
      </c>
      <c r="K5" s="3">
        <f>2/3</f>
        <v>0.66666666666666663</v>
      </c>
      <c r="L5" s="1" t="s">
        <v>11</v>
      </c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 t="s">
        <v>12</v>
      </c>
      <c r="C6" s="1"/>
      <c r="D6" s="7">
        <f>8000+8000/3</f>
        <v>10666.666666666666</v>
      </c>
      <c r="E6" s="1" t="s">
        <v>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 t="s">
        <v>40</v>
      </c>
      <c r="C7" s="1"/>
      <c r="D7" s="8">
        <v>25</v>
      </c>
      <c r="E7" s="1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 t="s">
        <v>16</v>
      </c>
      <c r="K8" s="1" t="s">
        <v>17</v>
      </c>
      <c r="L8" s="5">
        <v>5.5000000142271963</v>
      </c>
      <c r="M8" s="1" t="s">
        <v>11</v>
      </c>
      <c r="N8" s="1"/>
      <c r="O8" s="1"/>
      <c r="P8" s="1"/>
      <c r="Q8" s="1"/>
      <c r="R8" s="1"/>
      <c r="S8" s="1"/>
      <c r="T8" s="1"/>
      <c r="U8" s="1"/>
    </row>
    <row r="9" spans="1:21" x14ac:dyDescent="0.25">
      <c r="A9" s="1" t="s">
        <v>14</v>
      </c>
      <c r="B9" s="1" t="s">
        <v>15</v>
      </c>
      <c r="C9" s="1"/>
      <c r="D9" s="1" t="s">
        <v>18</v>
      </c>
      <c r="E9" s="1" t="s">
        <v>17</v>
      </c>
      <c r="F9" s="1">
        <f>(D3*$K$3*$L$8)/2-(D3*$L$8^2)/2</f>
        <v>2103.7500019206714</v>
      </c>
      <c r="G9" s="1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 t="s">
        <v>3</v>
      </c>
      <c r="C10" s="1"/>
      <c r="D10" s="1" t="s">
        <v>18</v>
      </c>
      <c r="E10" s="1" t="s">
        <v>17</v>
      </c>
      <c r="F10" s="1">
        <f>(D4*$K$3*$L$8)/2-(D4*$L$8^2)/2</f>
        <v>467.50000042681592</v>
      </c>
      <c r="G10" s="1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 t="s">
        <v>21</v>
      </c>
      <c r="C11" s="1"/>
      <c r="D11" s="1" t="s">
        <v>18</v>
      </c>
      <c r="E11" s="1" t="s">
        <v>17</v>
      </c>
      <c r="F11" s="1">
        <f>(D5*$K$3*$L$8)/2-(D5*$L$8^2)/2</f>
        <v>2337.5000021340793</v>
      </c>
      <c r="G11" s="1" t="s">
        <v>34</v>
      </c>
      <c r="H11" s="1"/>
      <c r="I11" s="1"/>
      <c r="J11" s="4" t="s">
        <v>19</v>
      </c>
      <c r="K11" s="4" t="s">
        <v>17</v>
      </c>
      <c r="L11" s="6">
        <f>IF(L8&gt;=0,IF(L8&lt;=14,SUM(D22:D26)-MIN(D22,D25),0),0)</f>
        <v>11974.113173375768</v>
      </c>
      <c r="M11" s="4" t="s">
        <v>20</v>
      </c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 t="s">
        <v>22</v>
      </c>
      <c r="C12" s="1" t="s">
        <v>26</v>
      </c>
      <c r="D12" s="1" t="s">
        <v>18</v>
      </c>
      <c r="E12" s="1" t="s">
        <v>17</v>
      </c>
      <c r="F12" s="8">
        <f>IF(L8&lt;=Q3,(((D6/K3)*(K3-Q3+Q4)*L8)/118.4)*12,0)</f>
        <v>0</v>
      </c>
      <c r="G12" s="1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 t="s">
        <v>27</v>
      </c>
      <c r="D13" s="1" t="s">
        <v>18</v>
      </c>
      <c r="E13" s="1" t="s">
        <v>17</v>
      </c>
      <c r="F13" s="8">
        <f>IF(Q3&lt;L8,IF(L8&lt;(K3-Q4),(((D6/K3)*(K3-Q3+Q4)*L8-D6*(L8-Q3))/118.4)*12,0),0)</f>
        <v>4671.8146685187958</v>
      </c>
      <c r="G13" s="1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 t="s">
        <v>28</v>
      </c>
      <c r="D14" s="1" t="s">
        <v>18</v>
      </c>
      <c r="E14" s="1" t="s">
        <v>17</v>
      </c>
      <c r="F14" s="8">
        <f>IF((K3-Q4)&lt;=L8,(((D6/K3)*(K3-Q3+Q4)*L8-D6*(L8-Q3)+D6*(L8-Q3-(K3-Q3-Q4)))/118.4)*12,0)</f>
        <v>0</v>
      </c>
      <c r="G14" s="1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 t="s">
        <v>40</v>
      </c>
      <c r="C15" s="1"/>
      <c r="D15" s="1" t="s">
        <v>18</v>
      </c>
      <c r="E15" s="1" t="s">
        <v>17</v>
      </c>
      <c r="F15" s="1">
        <f>(D7*$K$3*$L$8)/2-(D7*$L$8^2)/2</f>
        <v>584.37500053351982</v>
      </c>
      <c r="G15" s="1" t="s">
        <v>34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7" t="s">
        <v>29</v>
      </c>
      <c r="B17" s="1" t="s">
        <v>37</v>
      </c>
      <c r="C17" s="1">
        <v>1.25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7"/>
      <c r="B18" s="1" t="s">
        <v>38</v>
      </c>
      <c r="C18" s="1">
        <v>1.5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7"/>
      <c r="B19" s="1" t="s">
        <v>30</v>
      </c>
      <c r="C19" s="1">
        <v>1.75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7"/>
      <c r="B20" s="1" t="s">
        <v>39</v>
      </c>
      <c r="C20" s="1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7" t="s">
        <v>31</v>
      </c>
      <c r="B22" s="1" t="s">
        <v>32</v>
      </c>
      <c r="C22" s="1" t="s">
        <v>17</v>
      </c>
      <c r="D22" s="8">
        <f>C19*F11</f>
        <v>4090.625003734639</v>
      </c>
      <c r="E22" s="1" t="s">
        <v>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7"/>
      <c r="B23" s="1" t="s">
        <v>36</v>
      </c>
      <c r="C23" s="1" t="s">
        <v>17</v>
      </c>
      <c r="D23" s="8">
        <f>C20*F10</f>
        <v>0</v>
      </c>
      <c r="E23" s="1" t="s">
        <v>20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7"/>
      <c r="B24" s="1" t="s">
        <v>21</v>
      </c>
      <c r="C24" s="1" t="s">
        <v>17</v>
      </c>
      <c r="D24" s="8">
        <f>C17*F11</f>
        <v>2921.8750026675989</v>
      </c>
      <c r="E24" s="1" t="s">
        <v>20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7"/>
      <c r="B25" s="1" t="s">
        <v>33</v>
      </c>
      <c r="C25" s="1" t="s">
        <v>17</v>
      </c>
      <c r="D25" s="8">
        <f>C19*SUM(F12:F14)</f>
        <v>8175.6756699078924</v>
      </c>
      <c r="E25" s="1" t="s">
        <v>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7"/>
      <c r="B26" s="1" t="s">
        <v>40</v>
      </c>
      <c r="C26" s="1" t="s">
        <v>17</v>
      </c>
      <c r="D26" s="8">
        <f>C18*F15</f>
        <v>876.56250080027974</v>
      </c>
      <c r="E26" s="1" t="s">
        <v>20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7"/>
    </row>
    <row r="62" spans="1:21" x14ac:dyDescent="0.25">
      <c r="A62" s="7"/>
    </row>
    <row r="63" spans="1:21" x14ac:dyDescent="0.25">
      <c r="A63" s="7"/>
    </row>
    <row r="64" spans="1:2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</sheetData>
  <scenarios current="0" show="0">
    <scenario name="Mu" count="1" user="CCC Labs" comment="Maximum Moment for Deck Design">
      <inputCells r="L8" val="0-14"/>
    </scenario>
  </scenarios>
  <mergeCells count="1">
    <mergeCell ref="E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workbookViewId="0">
      <selection activeCell="K31" sqref="K31"/>
    </sheetView>
  </sheetViews>
  <sheetFormatPr defaultRowHeight="15" x14ac:dyDescent="0.25"/>
  <cols>
    <col min="1" max="1" width="17.85546875" bestFit="1" customWidth="1"/>
    <col min="2" max="2" width="14.85546875" bestFit="1" customWidth="1"/>
    <col min="4" max="4" width="8.5703125" bestFit="1" customWidth="1"/>
    <col min="5" max="5" width="12.28515625" bestFit="1" customWidth="1"/>
    <col min="6" max="6" width="12" bestFit="1" customWidth="1"/>
    <col min="7" max="7" width="20.42578125" bestFit="1" customWidth="1"/>
    <col min="9" max="9" width="16.85546875" bestFit="1" customWidth="1"/>
    <col min="10" max="10" width="18.42578125" bestFit="1" customWidth="1"/>
    <col min="11" max="11" width="13.85546875" customWidth="1"/>
    <col min="12" max="12" width="12" bestFit="1" customWidth="1"/>
    <col min="13" max="13" width="12.28515625" bestFit="1" customWidth="1"/>
    <col min="14" max="14" width="29" bestFit="1" customWidth="1"/>
  </cols>
  <sheetData>
    <row r="1" spans="1:21" x14ac:dyDescent="0.25">
      <c r="A1" s="1"/>
      <c r="B1" s="1"/>
      <c r="C1" s="1"/>
      <c r="D1" s="1"/>
      <c r="E1" s="2" t="s">
        <v>0</v>
      </c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1</v>
      </c>
      <c r="B3" s="1" t="s">
        <v>2</v>
      </c>
      <c r="C3" s="1"/>
      <c r="D3" s="8">
        <v>90</v>
      </c>
      <c r="E3" s="1" t="s">
        <v>7</v>
      </c>
      <c r="F3" s="1"/>
      <c r="G3" s="1"/>
      <c r="H3" s="1"/>
      <c r="I3" s="1" t="s">
        <v>5</v>
      </c>
      <c r="J3" s="1" t="s">
        <v>6</v>
      </c>
      <c r="K3" s="1">
        <v>14</v>
      </c>
      <c r="L3" s="1" t="s">
        <v>11</v>
      </c>
      <c r="M3" s="1"/>
      <c r="N3" s="1" t="s">
        <v>23</v>
      </c>
      <c r="O3" s="1" t="s">
        <v>24</v>
      </c>
      <c r="P3" s="1" t="s">
        <v>17</v>
      </c>
      <c r="Q3" s="1">
        <v>5.5</v>
      </c>
      <c r="R3" s="1" t="s">
        <v>11</v>
      </c>
      <c r="S3" s="1"/>
      <c r="T3" s="1"/>
      <c r="U3" s="1"/>
    </row>
    <row r="4" spans="1:21" x14ac:dyDescent="0.25">
      <c r="A4" s="1"/>
      <c r="B4" s="1" t="s">
        <v>35</v>
      </c>
      <c r="C4" s="1"/>
      <c r="D4" s="8">
        <v>20</v>
      </c>
      <c r="E4" s="1" t="s">
        <v>7</v>
      </c>
      <c r="F4" s="1"/>
      <c r="G4" s="1"/>
      <c r="H4" s="1"/>
      <c r="I4" s="1"/>
      <c r="J4" s="1" t="s">
        <v>8</v>
      </c>
      <c r="K4" s="1">
        <v>1</v>
      </c>
      <c r="L4" s="1" t="s">
        <v>9</v>
      </c>
      <c r="M4" s="1"/>
      <c r="N4" s="1"/>
      <c r="O4" s="1" t="s">
        <v>25</v>
      </c>
      <c r="P4" s="1" t="s">
        <v>17</v>
      </c>
      <c r="Q4" s="1">
        <v>2.5</v>
      </c>
      <c r="R4" s="1" t="s">
        <v>11</v>
      </c>
      <c r="S4" s="1"/>
      <c r="T4" s="1"/>
      <c r="U4" s="1"/>
    </row>
    <row r="5" spans="1:21" x14ac:dyDescent="0.25">
      <c r="A5" s="1"/>
      <c r="B5" s="1" t="s">
        <v>4</v>
      </c>
      <c r="C5" s="1"/>
      <c r="D5" s="8">
        <v>100</v>
      </c>
      <c r="E5" s="1" t="s">
        <v>7</v>
      </c>
      <c r="F5" s="1"/>
      <c r="G5" s="1"/>
      <c r="H5" s="1"/>
      <c r="I5" s="1"/>
      <c r="J5" s="1" t="s">
        <v>10</v>
      </c>
      <c r="K5" s="3">
        <f>2/3</f>
        <v>0.66666666666666663</v>
      </c>
      <c r="L5" s="1" t="s">
        <v>11</v>
      </c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 t="s">
        <v>12</v>
      </c>
      <c r="C6" s="1"/>
      <c r="D6" s="7">
        <f>8000+8000/3</f>
        <v>10666.666666666666</v>
      </c>
      <c r="E6" s="1" t="s">
        <v>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 t="s">
        <v>40</v>
      </c>
      <c r="C7" s="1"/>
      <c r="D7" s="8">
        <v>25</v>
      </c>
      <c r="E7" s="1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 t="s">
        <v>16</v>
      </c>
      <c r="K8" s="1" t="s">
        <v>17</v>
      </c>
      <c r="L8" s="9">
        <v>6.9999999140624931</v>
      </c>
      <c r="M8" s="1" t="s">
        <v>11</v>
      </c>
      <c r="N8" s="1"/>
      <c r="O8" s="1"/>
      <c r="P8" s="1"/>
      <c r="Q8" s="1"/>
      <c r="R8" s="1"/>
      <c r="S8" s="1"/>
      <c r="T8" s="1"/>
      <c r="U8" s="1"/>
    </row>
    <row r="9" spans="1:21" x14ac:dyDescent="0.25">
      <c r="A9" s="1" t="s">
        <v>14</v>
      </c>
      <c r="B9" s="1" t="s">
        <v>15</v>
      </c>
      <c r="C9" s="1"/>
      <c r="D9" s="1" t="s">
        <v>18</v>
      </c>
      <c r="E9" s="1" t="s">
        <v>17</v>
      </c>
      <c r="F9" s="1">
        <f>(D3*$K$3*$L$8)/2-(D3*$L$8^2)/2</f>
        <v>2205</v>
      </c>
      <c r="G9" s="1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 t="s">
        <v>3</v>
      </c>
      <c r="C10" s="1"/>
      <c r="D10" s="1" t="s">
        <v>18</v>
      </c>
      <c r="E10" s="1" t="s">
        <v>17</v>
      </c>
      <c r="F10" s="1">
        <f>(D4*$K$3*$L$8)/2-(D4*$L$8^2)/2</f>
        <v>489.99999999999989</v>
      </c>
      <c r="G10" s="1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 t="s">
        <v>21</v>
      </c>
      <c r="C11" s="1"/>
      <c r="D11" s="1" t="s">
        <v>18</v>
      </c>
      <c r="E11" s="1" t="s">
        <v>17</v>
      </c>
      <c r="F11" s="1">
        <f>(D5*$K$3*$L$8)/2-(D5*$L$8^2)/2</f>
        <v>2449.9999999999991</v>
      </c>
      <c r="G11" s="1" t="s">
        <v>34</v>
      </c>
      <c r="H11" s="1"/>
      <c r="I11" s="1"/>
      <c r="J11" s="4" t="s">
        <v>19</v>
      </c>
      <c r="K11" s="4" t="s">
        <v>17</v>
      </c>
      <c r="L11" s="6">
        <f>IF(L8&gt;=0,IF(L8&lt;=14,SUM(D22:D26)-MIN(D22,D25),0),0)</f>
        <v>4667.2499999999991</v>
      </c>
      <c r="M11" s="4" t="s">
        <v>20</v>
      </c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 t="s">
        <v>22</v>
      </c>
      <c r="C12" s="1" t="s">
        <v>26</v>
      </c>
      <c r="D12" s="1" t="s">
        <v>18</v>
      </c>
      <c r="E12" s="1" t="s">
        <v>17</v>
      </c>
      <c r="F12" s="8">
        <f>IF(L8&lt;=Q3,(((D6/K3)*(K3-Q3+Q4)*L8)/118.4)*12,0)</f>
        <v>0</v>
      </c>
      <c r="G12" s="1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 t="s">
        <v>27</v>
      </c>
      <c r="D13" s="1" t="s">
        <v>18</v>
      </c>
      <c r="E13" s="1" t="s">
        <v>17</v>
      </c>
      <c r="F13" s="8">
        <f>IF(Q3&lt;L8,IF(L8&lt;(K3-Q4),(((D6/K3)*(K3-Q3+Q4)*L8-D6*(L8-Q3))/118.4)*12,0),0)</f>
        <v>4324.3243442326266</v>
      </c>
      <c r="G13" s="1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 t="s">
        <v>28</v>
      </c>
      <c r="D14" s="1" t="s">
        <v>18</v>
      </c>
      <c r="E14" s="1" t="s">
        <v>17</v>
      </c>
      <c r="F14" s="8">
        <f>IF((K3-Q4)&lt;=L8,(((D6/K3)*(K3-Q3+Q4)*L8-D6*(L8-Q3)+D6*(L8-Q3-(K3-Q3-Q4)))/118.4)*12,0)</f>
        <v>0</v>
      </c>
      <c r="G14" s="1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 t="s">
        <v>40</v>
      </c>
      <c r="C15" s="1"/>
      <c r="D15" s="1" t="s">
        <v>18</v>
      </c>
      <c r="E15" s="1" t="s">
        <v>17</v>
      </c>
      <c r="F15" s="1">
        <f>(D7*$K$3*$L$8)/2-(D7*$L$8^2)/2</f>
        <v>612.49999999999977</v>
      </c>
      <c r="G15" s="1" t="s">
        <v>34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7" t="s">
        <v>29</v>
      </c>
      <c r="B17" s="1" t="s">
        <v>37</v>
      </c>
      <c r="C17" s="1">
        <v>1.25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7"/>
      <c r="B18" s="1" t="s">
        <v>38</v>
      </c>
      <c r="C18" s="1">
        <v>1.5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7"/>
      <c r="B19" s="1" t="s">
        <v>30</v>
      </c>
      <c r="C19" s="1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7"/>
      <c r="B20" s="1" t="s">
        <v>39</v>
      </c>
      <c r="C20" s="1">
        <v>1.4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7" t="s">
        <v>31</v>
      </c>
      <c r="B22" s="1" t="s">
        <v>32</v>
      </c>
      <c r="C22" s="1" t="s">
        <v>17</v>
      </c>
      <c r="D22" s="8">
        <f>C19*F11</f>
        <v>0</v>
      </c>
      <c r="E22" s="1" t="s">
        <v>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7"/>
      <c r="B23" s="1" t="s">
        <v>36</v>
      </c>
      <c r="C23" s="1" t="s">
        <v>17</v>
      </c>
      <c r="D23" s="8">
        <f>C20*F10</f>
        <v>685.99999999999977</v>
      </c>
      <c r="E23" s="1" t="s">
        <v>20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7"/>
      <c r="B24" s="1" t="s">
        <v>21</v>
      </c>
      <c r="C24" s="1" t="s">
        <v>17</v>
      </c>
      <c r="D24" s="8">
        <f>C17*F11</f>
        <v>3062.4999999999991</v>
      </c>
      <c r="E24" s="1" t="s">
        <v>20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7"/>
      <c r="B25" s="1" t="s">
        <v>33</v>
      </c>
      <c r="C25" s="1" t="s">
        <v>17</v>
      </c>
      <c r="D25" s="8">
        <f>C19*SUM(F12:F14)</f>
        <v>0</v>
      </c>
      <c r="E25" s="1" t="s">
        <v>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7"/>
      <c r="B26" s="1" t="s">
        <v>40</v>
      </c>
      <c r="C26" s="1" t="s">
        <v>17</v>
      </c>
      <c r="D26" s="8">
        <f>C18*F15</f>
        <v>918.74999999999966</v>
      </c>
      <c r="E26" s="1" t="s">
        <v>20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</sheetData>
  <mergeCells count="1"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J21" sqref="J21"/>
    </sheetView>
  </sheetViews>
  <sheetFormatPr defaultRowHeight="15" x14ac:dyDescent="0.25"/>
  <cols>
    <col min="1" max="1" width="17.85546875" bestFit="1" customWidth="1"/>
    <col min="2" max="2" width="14.85546875" bestFit="1" customWidth="1"/>
    <col min="4" max="4" width="9.5703125" customWidth="1"/>
    <col min="6" max="6" width="12" bestFit="1" customWidth="1"/>
    <col min="7" max="7" width="20.42578125" bestFit="1" customWidth="1"/>
    <col min="9" max="9" width="16.85546875" bestFit="1" customWidth="1"/>
    <col min="10" max="10" width="18.42578125" bestFit="1" customWidth="1"/>
    <col min="11" max="11" width="7.85546875" customWidth="1"/>
    <col min="12" max="12" width="12" bestFit="1" customWidth="1"/>
    <col min="13" max="13" width="12.28515625" bestFit="1" customWidth="1"/>
    <col min="14" max="14" width="29" bestFit="1" customWidth="1"/>
  </cols>
  <sheetData>
    <row r="1" spans="1:20" x14ac:dyDescent="0.25">
      <c r="A1" s="1"/>
      <c r="B1" s="1"/>
      <c r="C1" s="1"/>
      <c r="D1" s="1"/>
      <c r="E1" s="2" t="s">
        <v>0</v>
      </c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1</v>
      </c>
      <c r="B3" s="1" t="s">
        <v>2</v>
      </c>
      <c r="C3" s="1"/>
      <c r="D3" s="8">
        <v>90</v>
      </c>
      <c r="E3" s="1" t="s">
        <v>7</v>
      </c>
      <c r="F3" s="1"/>
      <c r="G3" s="1"/>
      <c r="H3" s="1"/>
      <c r="I3" s="1" t="s">
        <v>5</v>
      </c>
      <c r="J3" s="1" t="s">
        <v>6</v>
      </c>
      <c r="K3" s="1">
        <v>14</v>
      </c>
      <c r="L3" s="1" t="s">
        <v>11</v>
      </c>
      <c r="M3" s="1"/>
      <c r="N3" s="1" t="s">
        <v>23</v>
      </c>
      <c r="O3" s="1" t="s">
        <v>24</v>
      </c>
      <c r="P3" s="1" t="s">
        <v>17</v>
      </c>
      <c r="Q3" s="1">
        <v>5.5</v>
      </c>
      <c r="R3" s="1" t="s">
        <v>11</v>
      </c>
      <c r="S3" s="1"/>
      <c r="T3" s="1"/>
    </row>
    <row r="4" spans="1:20" x14ac:dyDescent="0.25">
      <c r="A4" s="1"/>
      <c r="B4" s="1" t="s">
        <v>35</v>
      </c>
      <c r="C4" s="1"/>
      <c r="D4" s="8">
        <v>20</v>
      </c>
      <c r="E4" s="1" t="s">
        <v>7</v>
      </c>
      <c r="F4" s="1"/>
      <c r="G4" s="1"/>
      <c r="H4" s="1"/>
      <c r="I4" s="1"/>
      <c r="J4" s="1" t="s">
        <v>8</v>
      </c>
      <c r="K4" s="1">
        <v>1</v>
      </c>
      <c r="L4" s="1" t="s">
        <v>9</v>
      </c>
      <c r="M4" s="1"/>
      <c r="N4" s="1"/>
      <c r="O4" s="1" t="s">
        <v>25</v>
      </c>
      <c r="P4" s="1" t="s">
        <v>17</v>
      </c>
      <c r="Q4" s="1">
        <v>2.5</v>
      </c>
      <c r="R4" s="1" t="s">
        <v>11</v>
      </c>
      <c r="S4" s="1"/>
      <c r="T4" s="1"/>
    </row>
    <row r="5" spans="1:20" x14ac:dyDescent="0.25">
      <c r="A5" s="1"/>
      <c r="B5" s="1" t="s">
        <v>4</v>
      </c>
      <c r="C5" s="1"/>
      <c r="D5" s="8">
        <v>100</v>
      </c>
      <c r="E5" s="1" t="s">
        <v>7</v>
      </c>
      <c r="F5" s="1"/>
      <c r="G5" s="1"/>
      <c r="H5" s="1"/>
      <c r="I5" s="1"/>
      <c r="J5" s="1" t="s">
        <v>10</v>
      </c>
      <c r="K5" s="3">
        <f>2/3</f>
        <v>0.66666666666666663</v>
      </c>
      <c r="L5" s="1" t="s">
        <v>11</v>
      </c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 t="s">
        <v>12</v>
      </c>
      <c r="C6" s="1"/>
      <c r="D6" s="7">
        <f>8000+8000/3</f>
        <v>10666.666666666666</v>
      </c>
      <c r="E6" s="1" t="s">
        <v>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 t="s">
        <v>40</v>
      </c>
      <c r="C7" s="1"/>
      <c r="D7" s="8">
        <v>25</v>
      </c>
      <c r="E7" s="1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 t="s">
        <v>16</v>
      </c>
      <c r="K8" s="1" t="s">
        <v>17</v>
      </c>
      <c r="L8" s="9">
        <v>5.5000000142271963</v>
      </c>
      <c r="M8" s="1" t="s">
        <v>11</v>
      </c>
      <c r="N8" s="1"/>
      <c r="O8" s="1"/>
      <c r="P8" s="1"/>
      <c r="Q8" s="1"/>
      <c r="R8" s="1"/>
      <c r="S8" s="1"/>
      <c r="T8" s="1"/>
    </row>
    <row r="9" spans="1:20" x14ac:dyDescent="0.25">
      <c r="A9" s="1" t="s">
        <v>14</v>
      </c>
      <c r="B9" s="1" t="s">
        <v>15</v>
      </c>
      <c r="C9" s="1"/>
      <c r="D9" s="1" t="s">
        <v>18</v>
      </c>
      <c r="E9" s="1" t="s">
        <v>17</v>
      </c>
      <c r="F9" s="8">
        <f>(D3*$K$3*$L$8)/2-(D3*$L$8^2)/2</f>
        <v>2103.7500019206714</v>
      </c>
      <c r="G9" s="1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 t="s">
        <v>3</v>
      </c>
      <c r="C10" s="1"/>
      <c r="D10" s="1" t="s">
        <v>18</v>
      </c>
      <c r="E10" s="1" t="s">
        <v>17</v>
      </c>
      <c r="F10" s="8">
        <f>(D4*$K$3*$L$8)/2-(D4*$L$8^2)/2</f>
        <v>467.50000042681592</v>
      </c>
      <c r="G10" s="1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 t="s">
        <v>21</v>
      </c>
      <c r="C11" s="1"/>
      <c r="D11" s="1" t="s">
        <v>18</v>
      </c>
      <c r="E11" s="1" t="s">
        <v>17</v>
      </c>
      <c r="F11" s="8">
        <f>(D5*$K$3*$L$8)/2-(D5*$L$8^2)/2</f>
        <v>2337.5000021340793</v>
      </c>
      <c r="G11" s="1" t="s">
        <v>34</v>
      </c>
      <c r="H11" s="1"/>
      <c r="I11" s="1"/>
      <c r="J11" s="4" t="s">
        <v>19</v>
      </c>
      <c r="K11" s="4" t="s">
        <v>17</v>
      </c>
      <c r="L11" s="6">
        <f>IF(L8&gt;=0,IF(L8&lt;=14,SUM(D22:D26)-MIN(D22,D25),0),0)</f>
        <v>10292.387306138979</v>
      </c>
      <c r="M11" s="4" t="s">
        <v>20</v>
      </c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 t="s">
        <v>22</v>
      </c>
      <c r="C12" s="1" t="s">
        <v>26</v>
      </c>
      <c r="D12" s="1" t="s">
        <v>18</v>
      </c>
      <c r="E12" s="1" t="s">
        <v>17</v>
      </c>
      <c r="F12" s="8">
        <f>IF(L8&lt;=Q3,(((D6/K3)*(K3-Q3+Q4)*L8)/118.4)*12,0)</f>
        <v>0</v>
      </c>
      <c r="G12" s="1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 t="s">
        <v>27</v>
      </c>
      <c r="D13" s="1" t="s">
        <v>18</v>
      </c>
      <c r="E13" s="1" t="s">
        <v>17</v>
      </c>
      <c r="F13" s="8">
        <f>IF(Q3&lt;L8,IF(L8&lt;(K3-Q4),(((D6/K3)*(K3-Q3+Q4)*L8-D6*(L8-Q3))/118.4)*12,0),0)</f>
        <v>4671.8146685187958</v>
      </c>
      <c r="G13" s="1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 t="s">
        <v>28</v>
      </c>
      <c r="D14" s="1" t="s">
        <v>18</v>
      </c>
      <c r="E14" s="1" t="s">
        <v>17</v>
      </c>
      <c r="F14" s="8">
        <f>IF((K3-Q4)&lt;=L8,(((D6/K3)*(K3-Q3+Q4)*L8-D6*(L8-Q3)+D6*(L8-Q3-(K3-Q3-Q4)))/118.4)*12,0)</f>
        <v>0</v>
      </c>
      <c r="G14" s="1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 t="s">
        <v>40</v>
      </c>
      <c r="C15" s="1"/>
      <c r="D15" s="1" t="s">
        <v>18</v>
      </c>
      <c r="E15" s="1" t="s">
        <v>17</v>
      </c>
      <c r="F15" s="8">
        <f>(D7*$K$3*$L$8)/2-(D7*$L$8^2)/2</f>
        <v>584.37500053351982</v>
      </c>
      <c r="G15" s="1" t="s">
        <v>34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7" t="s">
        <v>29</v>
      </c>
      <c r="B17" s="1" t="s">
        <v>37</v>
      </c>
      <c r="C17" s="1">
        <v>1.25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7"/>
      <c r="B18" s="1" t="s">
        <v>38</v>
      </c>
      <c r="C18" s="1">
        <v>1.5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7"/>
      <c r="B19" s="1" t="s">
        <v>30</v>
      </c>
      <c r="C19" s="1">
        <v>1.35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7"/>
      <c r="B20" s="1" t="s">
        <v>39</v>
      </c>
      <c r="C20" s="1">
        <v>0.4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7" t="s">
        <v>31</v>
      </c>
      <c r="B22" s="1" t="s">
        <v>32</v>
      </c>
      <c r="C22" s="1" t="s">
        <v>17</v>
      </c>
      <c r="D22" s="8">
        <f>C19*F11</f>
        <v>3155.6250028810073</v>
      </c>
      <c r="E22" s="1" t="s">
        <v>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7"/>
      <c r="B23" s="1" t="s">
        <v>36</v>
      </c>
      <c r="C23" s="1" t="s">
        <v>17</v>
      </c>
      <c r="D23" s="8">
        <f>C20*F10</f>
        <v>187.00000017072637</v>
      </c>
      <c r="E23" s="1" t="s">
        <v>20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7"/>
      <c r="B24" s="1" t="s">
        <v>21</v>
      </c>
      <c r="C24" s="1" t="s">
        <v>17</v>
      </c>
      <c r="D24" s="8">
        <f>C17*F11</f>
        <v>2921.8750026675989</v>
      </c>
      <c r="E24" s="1" t="s">
        <v>20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7"/>
      <c r="B25" s="1" t="s">
        <v>33</v>
      </c>
      <c r="C25" s="1" t="s">
        <v>17</v>
      </c>
      <c r="D25" s="8">
        <f>C19*SUM(F12:F14)</f>
        <v>6306.949802500375</v>
      </c>
      <c r="E25" s="1" t="s">
        <v>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7"/>
      <c r="B26" s="1" t="s">
        <v>40</v>
      </c>
      <c r="C26" s="1" t="s">
        <v>17</v>
      </c>
      <c r="D26" s="8">
        <f>C18*F15</f>
        <v>876.56250080027974</v>
      </c>
      <c r="E26" s="1" t="s">
        <v>20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</sheetData>
  <mergeCells count="1">
    <mergeCell ref="E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L8" sqref="L8"/>
    </sheetView>
  </sheetViews>
  <sheetFormatPr defaultRowHeight="15" x14ac:dyDescent="0.25"/>
  <cols>
    <col min="1" max="1" width="17.85546875" bestFit="1" customWidth="1"/>
    <col min="2" max="2" width="14.85546875" bestFit="1" customWidth="1"/>
    <col min="4" max="4" width="8.5703125" bestFit="1" customWidth="1"/>
    <col min="5" max="5" width="12.28515625" bestFit="1" customWidth="1"/>
    <col min="6" max="6" width="12" bestFit="1" customWidth="1"/>
    <col min="7" max="7" width="20.42578125" bestFit="1" customWidth="1"/>
    <col min="9" max="9" width="16.85546875" bestFit="1" customWidth="1"/>
    <col min="10" max="10" width="18.42578125" bestFit="1" customWidth="1"/>
    <col min="12" max="12" width="12" bestFit="1" customWidth="1"/>
    <col min="13" max="13" width="12.28515625" bestFit="1" customWidth="1"/>
    <col min="14" max="14" width="29" bestFit="1" customWidth="1"/>
  </cols>
  <sheetData>
    <row r="1" spans="1:20" x14ac:dyDescent="0.25">
      <c r="A1" s="1"/>
      <c r="B1" s="1"/>
      <c r="C1" s="1"/>
      <c r="D1" s="1"/>
      <c r="E1" s="2" t="s">
        <v>0</v>
      </c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 t="s">
        <v>1</v>
      </c>
      <c r="B3" s="1" t="s">
        <v>2</v>
      </c>
      <c r="C3" s="1"/>
      <c r="D3" s="8">
        <v>90</v>
      </c>
      <c r="E3" s="1" t="s">
        <v>7</v>
      </c>
      <c r="F3" s="1"/>
      <c r="G3" s="1"/>
      <c r="H3" s="1"/>
      <c r="I3" s="1" t="s">
        <v>5</v>
      </c>
      <c r="J3" s="1" t="s">
        <v>6</v>
      </c>
      <c r="K3" s="1">
        <v>14</v>
      </c>
      <c r="L3" s="1" t="s">
        <v>11</v>
      </c>
      <c r="M3" s="1"/>
      <c r="N3" s="1" t="s">
        <v>23</v>
      </c>
      <c r="O3" s="1" t="s">
        <v>24</v>
      </c>
      <c r="P3" s="1" t="s">
        <v>17</v>
      </c>
      <c r="Q3" s="1">
        <v>5.5</v>
      </c>
      <c r="R3" s="1" t="s">
        <v>11</v>
      </c>
      <c r="S3" s="1"/>
      <c r="T3" s="1"/>
    </row>
    <row r="4" spans="1:20" x14ac:dyDescent="0.25">
      <c r="A4" s="1"/>
      <c r="B4" s="1" t="s">
        <v>35</v>
      </c>
      <c r="C4" s="1"/>
      <c r="D4" s="8">
        <v>20</v>
      </c>
      <c r="E4" s="1" t="s">
        <v>7</v>
      </c>
      <c r="F4" s="1"/>
      <c r="G4" s="1"/>
      <c r="H4" s="1"/>
      <c r="I4" s="1"/>
      <c r="J4" s="1" t="s">
        <v>8</v>
      </c>
      <c r="K4" s="1">
        <v>1</v>
      </c>
      <c r="L4" s="1" t="s">
        <v>9</v>
      </c>
      <c r="M4" s="1"/>
      <c r="N4" s="1"/>
      <c r="O4" s="1" t="s">
        <v>25</v>
      </c>
      <c r="P4" s="1" t="s">
        <v>17</v>
      </c>
      <c r="Q4" s="1">
        <v>2.5</v>
      </c>
      <c r="R4" s="1" t="s">
        <v>11</v>
      </c>
      <c r="S4" s="1"/>
      <c r="T4" s="1"/>
    </row>
    <row r="5" spans="1:20" x14ac:dyDescent="0.25">
      <c r="A5" s="1"/>
      <c r="B5" s="1" t="s">
        <v>4</v>
      </c>
      <c r="C5" s="1"/>
      <c r="D5" s="8">
        <v>100</v>
      </c>
      <c r="E5" s="1" t="s">
        <v>7</v>
      </c>
      <c r="F5" s="1"/>
      <c r="G5" s="1"/>
      <c r="H5" s="1"/>
      <c r="I5" s="1"/>
      <c r="J5" s="1" t="s">
        <v>10</v>
      </c>
      <c r="K5" s="3">
        <f>2/3</f>
        <v>0.66666666666666663</v>
      </c>
      <c r="L5" s="1" t="s">
        <v>11</v>
      </c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 t="s">
        <v>12</v>
      </c>
      <c r="C6" s="1"/>
      <c r="D6" s="7">
        <f>8000+8000/3</f>
        <v>10666.666666666666</v>
      </c>
      <c r="E6" s="1" t="s">
        <v>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 t="s">
        <v>40</v>
      </c>
      <c r="C7" s="1"/>
      <c r="D7" s="8">
        <v>25</v>
      </c>
      <c r="E7" s="1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 t="s">
        <v>16</v>
      </c>
      <c r="K8" s="1" t="s">
        <v>17</v>
      </c>
      <c r="L8" s="9">
        <v>5.5000000142271963</v>
      </c>
      <c r="M8" s="1" t="s">
        <v>11</v>
      </c>
      <c r="N8" s="1"/>
      <c r="O8" s="1"/>
      <c r="P8" s="1"/>
      <c r="Q8" s="1"/>
      <c r="R8" s="1"/>
      <c r="S8" s="1"/>
      <c r="T8" s="1"/>
    </row>
    <row r="9" spans="1:20" x14ac:dyDescent="0.25">
      <c r="A9" s="1" t="s">
        <v>14</v>
      </c>
      <c r="B9" s="1" t="s">
        <v>15</v>
      </c>
      <c r="C9" s="1"/>
      <c r="D9" s="1" t="s">
        <v>18</v>
      </c>
      <c r="E9" s="1" t="s">
        <v>17</v>
      </c>
      <c r="F9" s="8">
        <f>(D3*$K$3*$L$8)/2-(D3*$L$8^2)/2</f>
        <v>2103.7500019206714</v>
      </c>
      <c r="G9" s="1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 t="s">
        <v>3</v>
      </c>
      <c r="C10" s="1"/>
      <c r="D10" s="1" t="s">
        <v>18</v>
      </c>
      <c r="E10" s="1" t="s">
        <v>17</v>
      </c>
      <c r="F10" s="8">
        <f>(D4*$K$3*$L$8)/2-(D4*$L$8^2)/2</f>
        <v>467.50000042681592</v>
      </c>
      <c r="G10" s="1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 t="s">
        <v>21</v>
      </c>
      <c r="C11" s="1"/>
      <c r="D11" s="1" t="s">
        <v>18</v>
      </c>
      <c r="E11" s="1" t="s">
        <v>17</v>
      </c>
      <c r="F11" s="8">
        <f>(D5*$K$3*$L$8)/2-(D5*$L$8^2)/2</f>
        <v>2337.5000021340793</v>
      </c>
      <c r="G11" s="1" t="s">
        <v>34</v>
      </c>
      <c r="H11" s="1"/>
      <c r="I11" s="1"/>
      <c r="J11" s="4" t="s">
        <v>19</v>
      </c>
      <c r="K11" s="4" t="s">
        <v>17</v>
      </c>
      <c r="L11" s="6">
        <f>IF(L8&gt;=0,IF(L8&lt;=14,SUM(D22:D26)-MIN(D22,D25),0),0)</f>
        <v>7733.9396713144406</v>
      </c>
      <c r="M11" s="4" t="s">
        <v>20</v>
      </c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 t="s">
        <v>22</v>
      </c>
      <c r="C12" s="1" t="s">
        <v>26</v>
      </c>
      <c r="D12" s="1" t="s">
        <v>18</v>
      </c>
      <c r="E12" s="1" t="s">
        <v>17</v>
      </c>
      <c r="F12" s="8">
        <f>IF(L8&lt;=Q3,(((D6/K3)*(K3-Q3+Q4)*L8)/118.4)*12,0)</f>
        <v>0</v>
      </c>
      <c r="G12" s="1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 t="s">
        <v>27</v>
      </c>
      <c r="D13" s="1" t="s">
        <v>18</v>
      </c>
      <c r="E13" s="1" t="s">
        <v>17</v>
      </c>
      <c r="F13" s="8">
        <f>IF(Q3&lt;L8,IF(L8&lt;(K3-Q4),(((D6/K3)*(K3-Q3+Q4)*L8-D6*(L8-Q3))/118.4)*12,0),0)</f>
        <v>4671.8146685187958</v>
      </c>
      <c r="G13" s="1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 t="s">
        <v>28</v>
      </c>
      <c r="D14" s="1" t="s">
        <v>18</v>
      </c>
      <c r="E14" s="1" t="s">
        <v>17</v>
      </c>
      <c r="F14" s="8">
        <f>IF((K3-Q4)&lt;=L8,(((D6/K3)*(K3-Q3+Q4)*L8-D6*(L8-Q3)+D6*(L8-Q3-(K3-Q3-Q4)))/118.4)*12,0)</f>
        <v>0</v>
      </c>
      <c r="G14" s="1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 t="s">
        <v>40</v>
      </c>
      <c r="C15" s="1"/>
      <c r="D15" s="1" t="s">
        <v>18</v>
      </c>
      <c r="E15" s="1" t="s">
        <v>17</v>
      </c>
      <c r="F15" s="8">
        <f>(D7*$K$3*$L$8)/2-(D7*$L$8^2)/2</f>
        <v>584.37500053351982</v>
      </c>
      <c r="G15" s="1" t="s">
        <v>34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7" t="s">
        <v>29</v>
      </c>
      <c r="B17" s="1" t="s">
        <v>37</v>
      </c>
      <c r="C17" s="1">
        <v>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7"/>
      <c r="B18" s="1" t="s">
        <v>38</v>
      </c>
      <c r="C18" s="1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7"/>
      <c r="B19" s="1" t="s">
        <v>30</v>
      </c>
      <c r="C19" s="1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7"/>
      <c r="B20" s="1" t="s">
        <v>39</v>
      </c>
      <c r="C20" s="1">
        <v>0.3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7" t="s">
        <v>31</v>
      </c>
      <c r="B22" s="1" t="s">
        <v>32</v>
      </c>
      <c r="C22" s="1" t="s">
        <v>17</v>
      </c>
      <c r="D22" s="8">
        <f>C19*F11</f>
        <v>2337.5000021340793</v>
      </c>
      <c r="E22" s="1" t="s">
        <v>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7"/>
      <c r="B23" s="1" t="s">
        <v>36</v>
      </c>
      <c r="C23" s="1" t="s">
        <v>17</v>
      </c>
      <c r="D23" s="8">
        <f>C20*F10</f>
        <v>140.25000012804477</v>
      </c>
      <c r="E23" s="1" t="s">
        <v>20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7"/>
      <c r="B24" s="1" t="s">
        <v>21</v>
      </c>
      <c r="C24" s="1" t="s">
        <v>17</v>
      </c>
      <c r="D24" s="8">
        <f>C17*F11</f>
        <v>2337.5000021340793</v>
      </c>
      <c r="E24" s="1" t="s">
        <v>20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7"/>
      <c r="B25" s="1" t="s">
        <v>33</v>
      </c>
      <c r="C25" s="1" t="s">
        <v>17</v>
      </c>
      <c r="D25" s="8">
        <f>C19*SUM(F12:F14)</f>
        <v>4671.8146685187958</v>
      </c>
      <c r="E25" s="1" t="s">
        <v>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7"/>
      <c r="B26" s="1" t="s">
        <v>40</v>
      </c>
      <c r="C26" s="1" t="s">
        <v>17</v>
      </c>
      <c r="D26" s="8">
        <f>C18*F15</f>
        <v>584.37500053351982</v>
      </c>
      <c r="E26" s="1" t="s">
        <v>20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</sheetData>
  <mergeCells count="1"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Strength I</vt:lpstr>
      <vt:lpstr>Strength III</vt:lpstr>
      <vt:lpstr>Strength V</vt:lpstr>
      <vt:lpstr>Service I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 Labs</dc:creator>
  <cp:lastModifiedBy>CCC Labs</cp:lastModifiedBy>
  <dcterms:created xsi:type="dcterms:W3CDTF">2013-01-24T00:21:16Z</dcterms:created>
  <dcterms:modified xsi:type="dcterms:W3CDTF">2013-01-24T03:35:16Z</dcterms:modified>
</cp:coreProperties>
</file>