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20" windowWidth="14355" windowHeight="3780" firstSheet="1" activeTab="10"/>
  </bookViews>
  <sheets>
    <sheet name="Generic" sheetId="1" r:id="rId1"/>
    <sheet name="Practice" sheetId="7" r:id="rId2"/>
    <sheet name="Game" sheetId="6" r:id="rId3"/>
    <sheet name="Comparison" sheetId="8" r:id="rId4"/>
    <sheet name="Sheet4" sheetId="4" r:id="rId5"/>
    <sheet name="rate of heating" sheetId="2" r:id="rId6"/>
    <sheet name="ROH2" sheetId="3" r:id="rId7"/>
    <sheet name="tables for paper" sheetId="5" r:id="rId8"/>
    <sheet name="Sheet1" sheetId="9" r:id="rId9"/>
    <sheet name="tensile" sheetId="10" r:id="rId10"/>
    <sheet name="Sheet2" sheetId="11" r:id="rId11"/>
  </sheets>
  <calcPr calcId="145621"/>
</workbook>
</file>

<file path=xl/calcChain.xml><?xml version="1.0" encoding="utf-8"?>
<calcChain xmlns="http://schemas.openxmlformats.org/spreadsheetml/2006/main">
  <c r="H3" i="8" l="1"/>
  <c r="F26" i="6"/>
  <c r="F20" i="6"/>
  <c r="F14" i="6"/>
  <c r="F8" i="6"/>
  <c r="F2" i="6"/>
  <c r="G26" i="6"/>
  <c r="G20" i="6"/>
  <c r="G14" i="6"/>
  <c r="G8" i="6"/>
  <c r="O26" i="7"/>
  <c r="O20" i="7"/>
  <c r="O14" i="7"/>
  <c r="O8" i="7"/>
  <c r="E30" i="6"/>
  <c r="E29" i="6"/>
  <c r="E28" i="6"/>
  <c r="E27" i="6"/>
  <c r="K26" i="6"/>
  <c r="L26" i="6"/>
  <c r="M26" i="6"/>
  <c r="P26" i="6"/>
  <c r="H26" i="6"/>
  <c r="I26" i="6"/>
  <c r="N26" i="6"/>
  <c r="J26" i="6"/>
  <c r="E26" i="6"/>
  <c r="E24" i="6"/>
  <c r="E23" i="6"/>
  <c r="E22" i="6"/>
  <c r="E21" i="6"/>
  <c r="K20" i="6"/>
  <c r="L20" i="6"/>
  <c r="M20" i="6"/>
  <c r="P20" i="6"/>
  <c r="H20" i="6"/>
  <c r="I20" i="6"/>
  <c r="N20" i="6"/>
  <c r="J20" i="6"/>
  <c r="E20" i="6"/>
  <c r="N19" i="6"/>
  <c r="N18" i="6"/>
  <c r="E18" i="6"/>
  <c r="N17" i="6"/>
  <c r="E17" i="6"/>
  <c r="N16" i="6"/>
  <c r="E16" i="6"/>
  <c r="N15" i="6"/>
  <c r="E15" i="6"/>
  <c r="K14" i="6"/>
  <c r="L14" i="6"/>
  <c r="M14" i="6"/>
  <c r="P14" i="6"/>
  <c r="H14" i="6"/>
  <c r="I14" i="6"/>
  <c r="N14" i="6"/>
  <c r="J14" i="6"/>
  <c r="E14" i="6"/>
  <c r="E12" i="6"/>
  <c r="E11" i="6"/>
  <c r="E10" i="6"/>
  <c r="E9" i="6"/>
  <c r="K8" i="6"/>
  <c r="L8" i="6"/>
  <c r="M8" i="6"/>
  <c r="P8" i="6"/>
  <c r="H8" i="6"/>
  <c r="I8" i="6"/>
  <c r="N8" i="6"/>
  <c r="J8" i="6"/>
  <c r="E8" i="6"/>
  <c r="E6" i="6"/>
  <c r="E5" i="6"/>
  <c r="E4" i="6"/>
  <c r="E3" i="6"/>
  <c r="K2" i="6"/>
  <c r="L2" i="6"/>
  <c r="O2" i="6"/>
  <c r="M2" i="6"/>
  <c r="P2" i="6"/>
  <c r="E2" i="6"/>
  <c r="G2" i="6"/>
  <c r="H2" i="6"/>
  <c r="I2" i="6"/>
  <c r="N2" i="6"/>
  <c r="J2" i="6"/>
  <c r="E30" i="7"/>
  <c r="E29" i="7"/>
  <c r="E28" i="7"/>
  <c r="E27" i="7"/>
  <c r="K26" i="7"/>
  <c r="L26" i="7"/>
  <c r="M26" i="7"/>
  <c r="P26" i="7"/>
  <c r="H26" i="7"/>
  <c r="I26" i="7"/>
  <c r="N26" i="7"/>
  <c r="J26" i="7"/>
  <c r="E26" i="7"/>
  <c r="E24" i="7"/>
  <c r="E23" i="7"/>
  <c r="E22" i="7"/>
  <c r="E21" i="7"/>
  <c r="K20" i="7"/>
  <c r="L20" i="7"/>
  <c r="M20" i="7"/>
  <c r="P20" i="7"/>
  <c r="H20" i="7"/>
  <c r="I20" i="7"/>
  <c r="N20" i="7"/>
  <c r="J20" i="7"/>
  <c r="E20" i="7"/>
  <c r="N19" i="7"/>
  <c r="N18" i="7"/>
  <c r="E18" i="7"/>
  <c r="N17" i="7"/>
  <c r="E17" i="7"/>
  <c r="N16" i="7"/>
  <c r="E16" i="7"/>
  <c r="N15" i="7"/>
  <c r="E15" i="7"/>
  <c r="K14" i="7"/>
  <c r="L14" i="7"/>
  <c r="M14" i="7"/>
  <c r="P14" i="7"/>
  <c r="H14" i="7"/>
  <c r="I14" i="7"/>
  <c r="N14" i="7"/>
  <c r="J14" i="7"/>
  <c r="E14" i="7"/>
  <c r="E13" i="7"/>
  <c r="E12" i="7"/>
  <c r="E11" i="7"/>
  <c r="E10" i="7"/>
  <c r="E9" i="7"/>
  <c r="K8" i="7"/>
  <c r="L8" i="7"/>
  <c r="M8" i="7"/>
  <c r="P8" i="7"/>
  <c r="H8" i="7"/>
  <c r="I8" i="7"/>
  <c r="N8" i="7"/>
  <c r="J8" i="7"/>
  <c r="E8" i="7"/>
  <c r="E6" i="7"/>
  <c r="E5" i="7"/>
  <c r="E4" i="7"/>
  <c r="E3" i="7"/>
  <c r="K2" i="7"/>
  <c r="L2" i="7"/>
  <c r="O2" i="7"/>
  <c r="M2" i="7"/>
  <c r="P2" i="7"/>
  <c r="E2" i="7"/>
  <c r="G2" i="7"/>
  <c r="H2" i="7"/>
  <c r="I2" i="7"/>
  <c r="N2" i="7"/>
  <c r="J2" i="7"/>
  <c r="O2" i="1"/>
  <c r="O41" i="1"/>
  <c r="O30" i="1"/>
  <c r="O19" i="1"/>
  <c r="O8" i="1"/>
  <c r="I9" i="5"/>
  <c r="H22" i="4"/>
  <c r="H20" i="4"/>
  <c r="L25" i="4"/>
  <c r="L24" i="4"/>
  <c r="L23" i="4"/>
  <c r="L22" i="4"/>
  <c r="L21" i="4"/>
  <c r="K21" i="4"/>
  <c r="F26" i="4"/>
  <c r="F25" i="4"/>
  <c r="F24" i="4"/>
  <c r="F23" i="4"/>
  <c r="B23" i="4"/>
  <c r="E22" i="4"/>
  <c r="B21" i="4"/>
  <c r="M8" i="1"/>
  <c r="M19" i="1"/>
  <c r="M20" i="1"/>
  <c r="M21" i="1"/>
  <c r="M22" i="1"/>
  <c r="M23" i="1"/>
  <c r="M24" i="1"/>
  <c r="M25" i="1"/>
  <c r="M26" i="1"/>
  <c r="M27" i="1"/>
  <c r="M28" i="1"/>
  <c r="M29" i="1"/>
  <c r="M30" i="1"/>
  <c r="M41" i="1"/>
  <c r="M2" i="1"/>
  <c r="I8" i="1"/>
  <c r="I19" i="1"/>
  <c r="I30" i="1"/>
  <c r="I41" i="1"/>
  <c r="I2" i="1"/>
  <c r="G19" i="1"/>
  <c r="H19" i="1"/>
  <c r="G30" i="1"/>
  <c r="H30" i="1"/>
  <c r="G41" i="1"/>
  <c r="H41" i="1"/>
  <c r="G8" i="1"/>
  <c r="H8" i="1"/>
  <c r="D50" i="1"/>
  <c r="D49" i="1"/>
  <c r="D48" i="1"/>
  <c r="D47" i="1"/>
  <c r="D46" i="1"/>
  <c r="D17" i="1"/>
  <c r="D16" i="1"/>
  <c r="D15" i="1"/>
  <c r="D14" i="1"/>
  <c r="D13" i="1"/>
  <c r="D28" i="1"/>
  <c r="D27" i="1"/>
  <c r="D26" i="1"/>
  <c r="D25" i="1"/>
  <c r="D24" i="1"/>
  <c r="D39" i="1"/>
  <c r="D38" i="1"/>
  <c r="D37" i="1"/>
  <c r="D36" i="1"/>
  <c r="D35" i="1"/>
  <c r="D42" i="1"/>
  <c r="D43" i="1"/>
  <c r="D44" i="1"/>
  <c r="D45" i="1"/>
  <c r="J41" i="1"/>
  <c r="K41" i="1"/>
  <c r="L41" i="1"/>
  <c r="D41" i="1"/>
  <c r="D31" i="1"/>
  <c r="D32" i="1"/>
  <c r="J30" i="1"/>
  <c r="K30" i="1"/>
  <c r="L30" i="1"/>
  <c r="D33" i="1"/>
  <c r="D34" i="1"/>
  <c r="D30" i="1"/>
  <c r="D20" i="1"/>
  <c r="D21" i="1"/>
  <c r="D22" i="1"/>
  <c r="J19" i="1"/>
  <c r="K19" i="1"/>
  <c r="L19" i="1"/>
  <c r="D23" i="1"/>
  <c r="D19" i="1"/>
  <c r="D9" i="1"/>
  <c r="D10" i="1"/>
  <c r="D11" i="1"/>
  <c r="D12" i="1"/>
  <c r="D8" i="1"/>
  <c r="D3" i="1"/>
  <c r="D4" i="1"/>
  <c r="D5" i="1"/>
  <c r="D6" i="1"/>
  <c r="D2" i="1"/>
  <c r="F2" i="1"/>
  <c r="G2" i="1"/>
  <c r="H2" i="1"/>
  <c r="E2" i="1"/>
  <c r="J2" i="1"/>
  <c r="K2" i="1"/>
  <c r="J8" i="1"/>
  <c r="K8" i="1"/>
  <c r="L8" i="1"/>
  <c r="L2" i="1"/>
  <c r="N2" i="1"/>
</calcChain>
</file>

<file path=xl/sharedStrings.xml><?xml version="1.0" encoding="utf-8"?>
<sst xmlns="http://schemas.openxmlformats.org/spreadsheetml/2006/main" count="260" uniqueCount="116">
  <si>
    <t>0 Minutes</t>
  </si>
  <si>
    <t>t1</t>
  </si>
  <si>
    <t>t2</t>
  </si>
  <si>
    <t>5 Minutes</t>
  </si>
  <si>
    <t>10 Minutes</t>
  </si>
  <si>
    <t>15 Minutes</t>
  </si>
  <si>
    <t>20 Minutes</t>
  </si>
  <si>
    <t>Delta T</t>
  </si>
  <si>
    <t>Avg T (excluding Min/Max)</t>
  </si>
  <si>
    <t>Average</t>
  </si>
  <si>
    <t>Average Rebound Height (h)-m</t>
  </si>
  <si>
    <t>Average Rebound Height (h)-in</t>
  </si>
  <si>
    <t>CR (in/in)</t>
  </si>
  <si>
    <t>2 deg C</t>
  </si>
  <si>
    <t>&lt;-3 degC</t>
  </si>
  <si>
    <t>Cravg</t>
  </si>
  <si>
    <t>Std Dev</t>
  </si>
  <si>
    <t>Game</t>
  </si>
  <si>
    <t>Practice</t>
  </si>
  <si>
    <t>G1</t>
  </si>
  <si>
    <t>G2</t>
  </si>
  <si>
    <t>G3</t>
  </si>
  <si>
    <t>G4</t>
  </si>
  <si>
    <t>G5</t>
  </si>
  <si>
    <t>Time</t>
  </si>
  <si>
    <t>Temperature</t>
  </si>
  <si>
    <t>Generic Avg</t>
  </si>
  <si>
    <t>Temp</t>
  </si>
  <si>
    <t>Avg H (in)</t>
  </si>
  <si>
    <t>Avg H (m)</t>
  </si>
  <si>
    <t>Avg H (mm)</t>
  </si>
  <si>
    <t>Temperature (°C)</t>
  </si>
  <si>
    <t>Duration of Freezing (min)</t>
  </si>
  <si>
    <t>Average Rebound Time (sec)</t>
  </si>
  <si>
    <t>Expansion</t>
  </si>
  <si>
    <t>Alpha (K)</t>
  </si>
  <si>
    <t>Temperature Change (°C)</t>
  </si>
  <si>
    <t>Diameter of Puck (in)</t>
  </si>
  <si>
    <t>Coefficient of Restitution</t>
  </si>
  <si>
    <t>Duration of Warming (min)</t>
  </si>
  <si>
    <t>Pressure Reading (MPa)</t>
  </si>
  <si>
    <t>Young's Modulus</t>
  </si>
  <si>
    <t>Thermal Stresses (Pa)</t>
  </si>
  <si>
    <t>Linear Expansion (mm)</t>
  </si>
  <si>
    <t>Less sig figs</t>
  </si>
  <si>
    <t>natural</t>
  </si>
  <si>
    <t>Minutes</t>
  </si>
  <si>
    <t>Pucks</t>
  </si>
  <si>
    <t>T spec</t>
  </si>
  <si>
    <t>Tavg</t>
  </si>
  <si>
    <t>COR</t>
  </si>
  <si>
    <t>GPO</t>
  </si>
  <si>
    <t>G-PO</t>
  </si>
  <si>
    <t>PGO</t>
  </si>
  <si>
    <t>OPG</t>
  </si>
  <si>
    <t>High to Low COR</t>
  </si>
  <si>
    <t>Bounciness</t>
  </si>
  <si>
    <t>Generic OTS</t>
  </si>
  <si>
    <t>*All pucks have an increase in bounciness after 5 minutes of warming followed by a decrease after another 5 minutes of warming</t>
  </si>
  <si>
    <t>**All pucks have a decrease in bounciness after 10 min in the ice bucket--&gt;this may be due to the temp increase from freezer to ice bucket effecting 0 and 5 min and the pucks aclimating at 10…?</t>
  </si>
  <si>
    <t>Generic</t>
  </si>
  <si>
    <t>AVG</t>
  </si>
  <si>
    <t>STD DEV</t>
  </si>
  <si>
    <t>AVG STD</t>
  </si>
  <si>
    <t>Peak Rebound Heigh (mm)</t>
  </si>
  <si>
    <t>Low Rebound Heigh (mm)</t>
  </si>
  <si>
    <t>Time at Peak (minutes)</t>
  </si>
  <si>
    <t>Time at Low (min)</t>
  </si>
  <si>
    <t>practice</t>
  </si>
  <si>
    <t>game</t>
  </si>
  <si>
    <t>generic</t>
  </si>
  <si>
    <t>OTS Pucks have the highest COR in all but longest durations of ice bucket (longest time between bounces)--most consistant</t>
  </si>
  <si>
    <t>The time between bounces increases with warmth (height goes up) for P and Game pucks, OTS is consistant throughout</t>
  </si>
  <si>
    <t xml:space="preserve">Generic pucks continue to decrease in COR after 15 and 20 min of warming while G and P increase during those times. </t>
  </si>
  <si>
    <t>Puck Type</t>
  </si>
  <si>
    <t>Elastic Modulus</t>
  </si>
  <si>
    <t>Tensile Strength (Mpa)</t>
  </si>
  <si>
    <t>Percent Ductility</t>
  </si>
  <si>
    <t xml:space="preserve">Game </t>
  </si>
  <si>
    <t xml:space="preserve">Practice </t>
  </si>
  <si>
    <t>t (min)</t>
  </si>
  <si>
    <t>Rebound Height (mm)</t>
  </si>
  <si>
    <t>54.2±0.01</t>
  </si>
  <si>
    <t>63.8±0.01</t>
  </si>
  <si>
    <t>58.5±0.01</t>
  </si>
  <si>
    <t>44.4±0.01</t>
  </si>
  <si>
    <t>40.3±0.01</t>
  </si>
  <si>
    <t>14.9±0.01</t>
  </si>
  <si>
    <t>16±0.01</t>
  </si>
  <si>
    <t>2±0.01</t>
  </si>
  <si>
    <t>15.4±0.01</t>
  </si>
  <si>
    <t>56.3±0.01</t>
  </si>
  <si>
    <t>2.8±0.05</t>
  </si>
  <si>
    <t>17.1±0.05</t>
  </si>
  <si>
    <t>11.8±0.05</t>
  </si>
  <si>
    <t>113.7±0.05</t>
  </si>
  <si>
    <t>353.4±0.05</t>
  </si>
  <si>
    <t>Coefficent of Restitution</t>
  </si>
  <si>
    <t>0.030 ±0.01</t>
  </si>
  <si>
    <t>0.035±0.01</t>
  </si>
  <si>
    <t>0.032±0.01</t>
  </si>
  <si>
    <t>0.025±0.01</t>
  </si>
  <si>
    <t>0.022±0.01</t>
  </si>
  <si>
    <t>0.008±0.01</t>
  </si>
  <si>
    <t>0.009±0.01</t>
  </si>
  <si>
    <t>0.001±0.01</t>
  </si>
  <si>
    <t>0.031±0.01</t>
  </si>
  <si>
    <t>0.002±0.05</t>
  </si>
  <si>
    <t>0.009±0.05</t>
  </si>
  <si>
    <t>0.007±0.05</t>
  </si>
  <si>
    <t>0.063±0.05</t>
  </si>
  <si>
    <t>0.196±0.05</t>
  </si>
  <si>
    <t>T (°C)</t>
  </si>
  <si>
    <r>
      <rPr>
        <sz val="11"/>
        <color theme="1"/>
        <rFont val="Calibri"/>
        <family val="2"/>
      </rPr>
      <t>ΔD</t>
    </r>
    <r>
      <rPr>
        <sz val="11"/>
        <color theme="1"/>
        <rFont val="Calibri"/>
        <family val="2"/>
        <scheme val="minor"/>
      </rPr>
      <t xml:space="preserve"> (mm)</t>
    </r>
  </si>
  <si>
    <t>PeakPressure (MPa)</t>
  </si>
  <si>
    <t>Coeffiecent of Restitution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</si>
</sst>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8" xfId="0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164" fontId="0" fillId="0" borderId="0" xfId="0" applyNumberFormat="1"/>
    <xf numFmtId="164" fontId="0" fillId="0" borderId="2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4" xfId="0" applyNumberFormat="1" applyFill="1" applyBorder="1" applyAlignment="1">
      <alignment horizontal="center" wrapText="1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164" fontId="0" fillId="0" borderId="31" xfId="0" applyNumberFormat="1" applyBorder="1"/>
    <xf numFmtId="164" fontId="0" fillId="0" borderId="0" xfId="0" applyNumberFormat="1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0" xfId="0" applyNumberFormat="1" applyFill="1" applyBorder="1"/>
    <xf numFmtId="0" fontId="0" fillId="2" borderId="0" xfId="0" applyFill="1"/>
    <xf numFmtId="10" fontId="0" fillId="2" borderId="0" xfId="0" applyNumberFormat="1" applyFill="1"/>
    <xf numFmtId="0" fontId="0" fillId="0" borderId="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5" fontId="0" fillId="0" borderId="41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2" xfId="0" applyBorder="1"/>
    <xf numFmtId="0" fontId="0" fillId="0" borderId="14" xfId="0" applyBorder="1"/>
    <xf numFmtId="164" fontId="0" fillId="0" borderId="6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Comparison!$C$19:$C$23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Comparison!$D$19:$D$23</c:f>
              <c:numCache>
                <c:formatCode>0.000</c:formatCode>
                <c:ptCount val="5"/>
                <c:pt idx="0">
                  <c:v>3.0078201891549292E-2</c:v>
                </c:pt>
                <c:pt idx="1">
                  <c:v>3.5145117126295776E-2</c:v>
                </c:pt>
                <c:pt idx="2">
                  <c:v>3.2413525321859149E-2</c:v>
                </c:pt>
                <c:pt idx="3">
                  <c:v>2.4621838736619717E-2</c:v>
                </c:pt>
                <c:pt idx="4">
                  <c:v>2.2344489164830984E-2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Comparison!$C$19:$C$23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Comparison!$E$19:$E$23</c:f>
              <c:numCache>
                <c:formatCode>0.000</c:formatCode>
                <c:ptCount val="5"/>
                <c:pt idx="0">
                  <c:v>1.5714325886197189E-3</c:v>
                </c:pt>
                <c:pt idx="1">
                  <c:v>9.4968000711549289E-3</c:v>
                </c:pt>
                <c:pt idx="2">
                  <c:v>6.5503639674929538E-3</c:v>
                </c:pt>
                <c:pt idx="3">
                  <c:v>6.3031907165746484E-2</c:v>
                </c:pt>
                <c:pt idx="4">
                  <c:v>0.19594891361983099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Comparison!$C$19:$C$23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Comparison!$F$19:$F$23</c:f>
              <c:numCache>
                <c:formatCode>0.000</c:formatCode>
                <c:ptCount val="5"/>
                <c:pt idx="0">
                  <c:v>8.252749271830985E-3</c:v>
                </c:pt>
                <c:pt idx="1">
                  <c:v>8.8638619451830956E-3</c:v>
                </c:pt>
                <c:pt idx="2">
                  <c:v>1.0912726309859155E-3</c:v>
                </c:pt>
                <c:pt idx="3">
                  <c:v>8.555577426929575E-3</c:v>
                </c:pt>
                <c:pt idx="4">
                  <c:v>3.1234950880394362E-2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16192"/>
        <c:axId val="71616768"/>
      </c:scatterChart>
      <c:valAx>
        <c:axId val="7161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616768"/>
        <c:crosses val="autoZero"/>
        <c:crossBetween val="midCat"/>
      </c:valAx>
      <c:valAx>
        <c:axId val="7161676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1616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Rate</a:t>
            </a:r>
            <a:r>
              <a:rPr lang="en-US" baseline="0"/>
              <a:t> of Heating of Pucks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7453894422137"/>
          <c:y val="0.14605354330708661"/>
          <c:w val="0.70249222158488467"/>
          <c:h val="0.75721742782152235"/>
        </c:manualLayout>
      </c:layout>
      <c:scatterChart>
        <c:scatterStyle val="smoothMarker"/>
        <c:varyColors val="0"/>
        <c:ser>
          <c:idx val="0"/>
          <c:order val="0"/>
          <c:tx>
            <c:v>Game</c:v>
          </c:tx>
          <c:dLbls>
            <c:dLbl>
              <c:idx val="7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'rate of heating'!$A$3:$A$10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26</c:v>
                </c:pt>
                <c:pt idx="6">
                  <c:v>35</c:v>
                </c:pt>
                <c:pt idx="7">
                  <c:v>38</c:v>
                </c:pt>
              </c:numCache>
            </c:numRef>
          </c:xVal>
          <c:yVal>
            <c:numRef>
              <c:f>'rate of heating'!$B$3:$B$10</c:f>
              <c:numCache>
                <c:formatCode>General</c:formatCod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-4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Practice</c:v>
          </c:tx>
          <c:dLbls>
            <c:dLbl>
              <c:idx val="7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'rate of heating'!$A$3:$A$10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26</c:v>
                </c:pt>
                <c:pt idx="6">
                  <c:v>35</c:v>
                </c:pt>
                <c:pt idx="7">
                  <c:v>38</c:v>
                </c:pt>
              </c:numCache>
            </c:numRef>
          </c:xVal>
          <c:yVal>
            <c:numRef>
              <c:f>'rate of heating'!$C$3:$C$10</c:f>
              <c:numCache>
                <c:formatCode>General</c:formatCod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-4</c:v>
                </c:pt>
                <c:pt idx="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G1</c:v>
          </c:tx>
          <c:dLbls>
            <c:dLbl>
              <c:idx val="7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'rate of heating'!$A$3:$A$10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26</c:v>
                </c:pt>
                <c:pt idx="6">
                  <c:v>35</c:v>
                </c:pt>
                <c:pt idx="7">
                  <c:v>38</c:v>
                </c:pt>
              </c:numCache>
            </c:numRef>
          </c:xVal>
          <c:yVal>
            <c:numRef>
              <c:f>'rate of heating'!$D$3:$D$10</c:f>
              <c:numCache>
                <c:formatCode>General</c:formatCod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G2</c:v>
          </c:tx>
          <c:dLbls>
            <c:dLbl>
              <c:idx val="7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'rate of heating'!$A$3:$A$10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26</c:v>
                </c:pt>
                <c:pt idx="6">
                  <c:v>35</c:v>
                </c:pt>
                <c:pt idx="7">
                  <c:v>38</c:v>
                </c:pt>
              </c:numCache>
            </c:numRef>
          </c:xVal>
          <c:yVal>
            <c:numRef>
              <c:f>'rate of heating'!$E$3:$E$10</c:f>
              <c:numCache>
                <c:formatCode>General</c:formatCod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-2</c:v>
                </c:pt>
                <c:pt idx="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G3</c:v>
          </c:tx>
          <c:xVal>
            <c:numRef>
              <c:f>'rate of heating'!$A$3:$A$10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26</c:v>
                </c:pt>
                <c:pt idx="6">
                  <c:v>35</c:v>
                </c:pt>
                <c:pt idx="7">
                  <c:v>38</c:v>
                </c:pt>
              </c:numCache>
            </c:numRef>
          </c:xVal>
          <c:yVal>
            <c:numRef>
              <c:f>'rate of heating'!$F$3:$F$10</c:f>
              <c:numCache>
                <c:formatCode>General</c:formatCod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-7</c:v>
                </c:pt>
                <c:pt idx="4">
                  <c:v>-5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G4</c:v>
          </c:tx>
          <c:dLbls>
            <c:dLbl>
              <c:idx val="7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'rate of heating'!$A$3:$A$10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26</c:v>
                </c:pt>
                <c:pt idx="6">
                  <c:v>35</c:v>
                </c:pt>
                <c:pt idx="7">
                  <c:v>38</c:v>
                </c:pt>
              </c:numCache>
            </c:numRef>
          </c:xVal>
          <c:yVal>
            <c:numRef>
              <c:f>'rate of heating'!$G$3:$G$10</c:f>
              <c:numCache>
                <c:formatCode>General</c:formatCod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-7</c:v>
                </c:pt>
                <c:pt idx="4">
                  <c:v>-5</c:v>
                </c:pt>
                <c:pt idx="5">
                  <c:v>-2</c:v>
                </c:pt>
                <c:pt idx="6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G5</c:v>
          </c:tx>
          <c:xVal>
            <c:numRef>
              <c:f>'rate of heating'!$A$3:$A$10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26</c:v>
                </c:pt>
                <c:pt idx="6">
                  <c:v>35</c:v>
                </c:pt>
                <c:pt idx="7">
                  <c:v>38</c:v>
                </c:pt>
              </c:numCache>
            </c:numRef>
          </c:xVal>
          <c:yVal>
            <c:numRef>
              <c:f>'rate of heating'!$H$3:$H$10</c:f>
              <c:numCache>
                <c:formatCode>General</c:formatCod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-10</c:v>
                </c:pt>
                <c:pt idx="4">
                  <c:v>-7</c:v>
                </c:pt>
                <c:pt idx="5">
                  <c:v>-5</c:v>
                </c:pt>
                <c:pt idx="6">
                  <c:v>-3</c:v>
                </c:pt>
                <c:pt idx="7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21952"/>
        <c:axId val="71671808"/>
      </c:scatterChart>
      <c:valAx>
        <c:axId val="7162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(Minutes)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n-US"/>
          </a:p>
        </c:txPr>
        <c:crossAx val="71671808"/>
        <c:crosses val="autoZero"/>
        <c:crossBetween val="midCat"/>
      </c:valAx>
      <c:valAx>
        <c:axId val="71671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</a:t>
                </a:r>
                <a:r>
                  <a:rPr lang="en-US" sz="1000" b="1" i="0" u="none" strike="noStrike" baseline="0">
                    <a:effectLst/>
                  </a:rPr>
                  <a:t>°</a:t>
                </a:r>
                <a:r>
                  <a:rPr lang="en-US"/>
                  <a:t>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16219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Game</c:v>
          </c:tx>
          <c:xVal>
            <c:numRef>
              <c:f>'ROH2'!$A$3:$A$10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26</c:v>
                </c:pt>
                <c:pt idx="6">
                  <c:v>35</c:v>
                </c:pt>
                <c:pt idx="7">
                  <c:v>38</c:v>
                </c:pt>
              </c:numCache>
            </c:numRef>
          </c:xVal>
          <c:yVal>
            <c:numRef>
              <c:f>'ROH2'!$B$3:$B$10</c:f>
              <c:numCache>
                <c:formatCode>General</c:formatCod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-4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Practice</c:v>
          </c:tx>
          <c:xVal>
            <c:numRef>
              <c:f>'ROH2'!$A$3:$A$10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26</c:v>
                </c:pt>
                <c:pt idx="6">
                  <c:v>35</c:v>
                </c:pt>
                <c:pt idx="7">
                  <c:v>38</c:v>
                </c:pt>
              </c:numCache>
            </c:numRef>
          </c:xVal>
          <c:yVal>
            <c:numRef>
              <c:f>'ROH2'!$C$3:$C$10</c:f>
              <c:numCache>
                <c:formatCode>General</c:formatCod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-5</c:v>
                </c:pt>
                <c:pt idx="4">
                  <c:v>-4</c:v>
                </c:pt>
                <c:pt idx="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Generic</c:v>
          </c:tx>
          <c:spPr>
            <a:ln>
              <a:prstDash val="sysDot"/>
            </a:ln>
          </c:spPr>
          <c:xVal>
            <c:numRef>
              <c:f>'ROH2'!$A$3:$A$10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26</c:v>
                </c:pt>
                <c:pt idx="6">
                  <c:v>35</c:v>
                </c:pt>
                <c:pt idx="7">
                  <c:v>38</c:v>
                </c:pt>
              </c:numCache>
            </c:numRef>
          </c:xVal>
          <c:yVal>
            <c:numRef>
              <c:f>'ROH2'!$I$3:$I$10</c:f>
              <c:numCache>
                <c:formatCode>General</c:formatCode>
                <c:ptCount val="8"/>
                <c:pt idx="0">
                  <c:v>-30</c:v>
                </c:pt>
                <c:pt idx="1">
                  <c:v>-25</c:v>
                </c:pt>
                <c:pt idx="2">
                  <c:v>-15</c:v>
                </c:pt>
                <c:pt idx="3">
                  <c:v>-6.8</c:v>
                </c:pt>
                <c:pt idx="4">
                  <c:v>-4</c:v>
                </c:pt>
                <c:pt idx="5">
                  <c:v>-2.2000000000000002</c:v>
                </c:pt>
                <c:pt idx="6">
                  <c:v>-1</c:v>
                </c:pt>
                <c:pt idx="7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74112"/>
        <c:axId val="71676992"/>
      </c:scatterChart>
      <c:valAx>
        <c:axId val="716741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(Minutes)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1676992"/>
        <c:crosses val="autoZero"/>
        <c:crossBetween val="midCat"/>
      </c:valAx>
      <c:valAx>
        <c:axId val="71676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Temperature (°C)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1674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94685039370078"/>
          <c:y val="0.14446777486147566"/>
          <c:w val="0.83005314960629917"/>
          <c:h val="0.82727981918926796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'ROH2'!$A$13:$A$24</c:f>
              <c:numCache>
                <c:formatCode>General</c:formatCode>
                <c:ptCount val="12"/>
                <c:pt idx="0">
                  <c:v>0</c:v>
                </c:pt>
                <c:pt idx="1">
                  <c:v>0.35</c:v>
                </c:pt>
                <c:pt idx="2">
                  <c:v>1.1000000000000001</c:v>
                </c:pt>
                <c:pt idx="3">
                  <c:v>1.4</c:v>
                </c:pt>
                <c:pt idx="4">
                  <c:v>2.23</c:v>
                </c:pt>
                <c:pt idx="5">
                  <c:v>4.47</c:v>
                </c:pt>
                <c:pt idx="6">
                  <c:v>5</c:v>
                </c:pt>
                <c:pt idx="7">
                  <c:v>8.4600000000000009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26</c:v>
                </c:pt>
              </c:numCache>
            </c:numRef>
          </c:xVal>
          <c:yVal>
            <c:numRef>
              <c:f>'ROH2'!$B$13:$B$24</c:f>
              <c:numCache>
                <c:formatCode>General</c:formatCode>
                <c:ptCount val="12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-4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'ROH2'!$A$13:$A$24</c:f>
              <c:numCache>
                <c:formatCode>General</c:formatCode>
                <c:ptCount val="12"/>
                <c:pt idx="0">
                  <c:v>0</c:v>
                </c:pt>
                <c:pt idx="1">
                  <c:v>0.35</c:v>
                </c:pt>
                <c:pt idx="2">
                  <c:v>1.1000000000000001</c:v>
                </c:pt>
                <c:pt idx="3">
                  <c:v>1.4</c:v>
                </c:pt>
                <c:pt idx="4">
                  <c:v>2.23</c:v>
                </c:pt>
                <c:pt idx="5">
                  <c:v>4.47</c:v>
                </c:pt>
                <c:pt idx="6">
                  <c:v>5</c:v>
                </c:pt>
                <c:pt idx="7">
                  <c:v>8.4600000000000009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26</c:v>
                </c:pt>
              </c:numCache>
            </c:numRef>
          </c:xVal>
          <c:yVal>
            <c:numRef>
              <c:f>'ROH2'!$C$13:$C$24</c:f>
              <c:numCache>
                <c:formatCode>General</c:formatCode>
                <c:ptCount val="12"/>
                <c:pt idx="0">
                  <c:v>-30</c:v>
                </c:pt>
                <c:pt idx="1">
                  <c:v>-30</c:v>
                </c:pt>
                <c:pt idx="2">
                  <c:v>-30</c:v>
                </c:pt>
                <c:pt idx="3">
                  <c:v>-29</c:v>
                </c:pt>
                <c:pt idx="4">
                  <c:v>-28</c:v>
                </c:pt>
                <c:pt idx="5">
                  <c:v>-26</c:v>
                </c:pt>
                <c:pt idx="6">
                  <c:v>-25</c:v>
                </c:pt>
                <c:pt idx="7">
                  <c:v>-18</c:v>
                </c:pt>
                <c:pt idx="8">
                  <c:v>-15</c:v>
                </c:pt>
                <c:pt idx="9">
                  <c:v>-5</c:v>
                </c:pt>
                <c:pt idx="10">
                  <c:v>-4</c:v>
                </c:pt>
                <c:pt idx="1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79296"/>
        <c:axId val="97583104"/>
      </c:scatterChart>
      <c:valAx>
        <c:axId val="716792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(Minutes)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7583104"/>
        <c:crosses val="autoZero"/>
        <c:crossBetween val="midCat"/>
      </c:valAx>
      <c:valAx>
        <c:axId val="9758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Temperature (°C)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1679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'ROH2'!$N$20:$N$26</c:f>
              <c:numCache>
                <c:formatCode>General</c:formatCode>
                <c:ptCount val="7"/>
                <c:pt idx="0">
                  <c:v>0</c:v>
                </c:pt>
                <c:pt idx="1">
                  <c:v>0.35</c:v>
                </c:pt>
                <c:pt idx="2">
                  <c:v>1.1000000000000001</c:v>
                </c:pt>
                <c:pt idx="3">
                  <c:v>1.4</c:v>
                </c:pt>
                <c:pt idx="4">
                  <c:v>2.23</c:v>
                </c:pt>
                <c:pt idx="5">
                  <c:v>4.47</c:v>
                </c:pt>
                <c:pt idx="6">
                  <c:v>8.4600000000000009</c:v>
                </c:pt>
              </c:numCache>
            </c:numRef>
          </c:xVal>
          <c:yVal>
            <c:numRef>
              <c:f>'ROH2'!$O$20:$O$26</c:f>
              <c:numCache>
                <c:formatCode>General</c:formatCode>
                <c:ptCount val="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84832"/>
        <c:axId val="97585984"/>
      </c:scatterChart>
      <c:valAx>
        <c:axId val="97584832"/>
        <c:scaling>
          <c:orientation val="minMax"/>
          <c:max val="25"/>
        </c:scaling>
        <c:delete val="0"/>
        <c:axPos val="b"/>
        <c:numFmt formatCode="General" sourceLinked="1"/>
        <c:majorTickMark val="out"/>
        <c:minorTickMark val="none"/>
        <c:tickLblPos val="nextTo"/>
        <c:crossAx val="97585984"/>
        <c:crosses val="autoZero"/>
        <c:crossBetween val="midCat"/>
      </c:valAx>
      <c:valAx>
        <c:axId val="9758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84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Sheet1!$A$3:$A$7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26848"/>
        <c:axId val="97587712"/>
      </c:barChart>
      <c:catAx>
        <c:axId val="67726848"/>
        <c:scaling>
          <c:orientation val="minMax"/>
        </c:scaling>
        <c:delete val="0"/>
        <c:axPos val="b"/>
        <c:title>
          <c:overlay val="0"/>
        </c:title>
        <c:majorTickMark val="none"/>
        <c:minorTickMark val="none"/>
        <c:tickLblPos val="nextTo"/>
        <c:crossAx val="97587712"/>
        <c:crosses val="autoZero"/>
        <c:auto val="1"/>
        <c:lblAlgn val="ctr"/>
        <c:lblOffset val="100"/>
        <c:noMultiLvlLbl val="0"/>
      </c:catAx>
      <c:valAx>
        <c:axId val="9758771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out"/>
        <c:minorTickMark val="none"/>
        <c:tickLblPos val="nextTo"/>
        <c:crossAx val="6772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Sheet1!$A$3:$A$7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Sheet1!$B$3:$B$7</c:f>
              <c:numCache>
                <c:formatCode>0.000</c:formatCode>
                <c:ptCount val="5"/>
                <c:pt idx="0">
                  <c:v>0.2</c:v>
                </c:pt>
                <c:pt idx="1">
                  <c:v>0.18</c:v>
                </c:pt>
                <c:pt idx="2">
                  <c:v>0.17499999999999999</c:v>
                </c:pt>
                <c:pt idx="3">
                  <c:v>0.16</c:v>
                </c:pt>
                <c:pt idx="4">
                  <c:v>0.15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89440"/>
        <c:axId val="97590592"/>
      </c:scatterChart>
      <c:valAx>
        <c:axId val="975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590592"/>
        <c:crosses val="autoZero"/>
        <c:crossBetween val="midCat"/>
      </c:valAx>
      <c:valAx>
        <c:axId val="97590592"/>
        <c:scaling>
          <c:orientation val="minMax"/>
        </c:scaling>
        <c:delete val="0"/>
        <c:axPos val="l"/>
        <c:numFmt formatCode="0.000" sourceLinked="1"/>
        <c:majorTickMark val="out"/>
        <c:minorTickMark val="none"/>
        <c:tickLblPos val="nextTo"/>
        <c:crossAx val="97589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15</xdr:row>
      <xdr:rowOff>128587</xdr:rowOff>
    </xdr:from>
    <xdr:to>
      <xdr:col>15</xdr:col>
      <xdr:colOff>152400</xdr:colOff>
      <xdr:row>30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0</xdr:row>
      <xdr:rowOff>114300</xdr:rowOff>
    </xdr:from>
    <xdr:to>
      <xdr:col>17</xdr:col>
      <xdr:colOff>485775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1</xdr:row>
      <xdr:rowOff>80962</xdr:rowOff>
    </xdr:from>
    <xdr:to>
      <xdr:col>18</xdr:col>
      <xdr:colOff>200025</xdr:colOff>
      <xdr:row>15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10</xdr:row>
      <xdr:rowOff>80962</xdr:rowOff>
    </xdr:from>
    <xdr:to>
      <xdr:col>10</xdr:col>
      <xdr:colOff>228600</xdr:colOff>
      <xdr:row>24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428624</xdr:colOff>
      <xdr:row>15</xdr:row>
      <xdr:rowOff>161925</xdr:rowOff>
    </xdr:from>
    <xdr:to>
      <xdr:col>19</xdr:col>
      <xdr:colOff>76199</xdr:colOff>
      <xdr:row>27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166687</xdr:rowOff>
    </xdr:from>
    <xdr:to>
      <xdr:col>14</xdr:col>
      <xdr:colOff>161925</xdr:colOff>
      <xdr:row>20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5</xdr:row>
      <xdr:rowOff>166687</xdr:rowOff>
    </xdr:from>
    <xdr:to>
      <xdr:col>14</xdr:col>
      <xdr:colOff>161925</xdr:colOff>
      <xdr:row>20</xdr:row>
      <xdr:rowOff>42862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B1" workbookViewId="0">
      <selection activeCell="E35" sqref="E35"/>
    </sheetView>
  </sheetViews>
  <sheetFormatPr defaultRowHeight="15" x14ac:dyDescent="0.25"/>
  <cols>
    <col min="1" max="1" width="10.7109375" bestFit="1" customWidth="1"/>
    <col min="5" max="5" width="24.28515625" bestFit="1" customWidth="1"/>
    <col min="10" max="11" width="29" bestFit="1" customWidth="1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7</v>
      </c>
      <c r="E1" s="23" t="s">
        <v>8</v>
      </c>
      <c r="F1" s="2" t="s">
        <v>9</v>
      </c>
      <c r="G1" s="24" t="s">
        <v>29</v>
      </c>
      <c r="H1" s="24" t="s">
        <v>28</v>
      </c>
      <c r="I1" s="24" t="s">
        <v>30</v>
      </c>
      <c r="J1" s="22" t="s">
        <v>10</v>
      </c>
      <c r="K1" s="22" t="s">
        <v>11</v>
      </c>
      <c r="L1" s="22" t="s">
        <v>12</v>
      </c>
      <c r="M1" s="24" t="s">
        <v>12</v>
      </c>
      <c r="N1" s="22" t="s">
        <v>15</v>
      </c>
      <c r="O1" s="22" t="s">
        <v>16</v>
      </c>
    </row>
    <row r="2" spans="1:15" x14ac:dyDescent="0.25">
      <c r="A2" t="s">
        <v>14</v>
      </c>
      <c r="B2">
        <v>0.46</v>
      </c>
      <c r="C2">
        <v>0.96</v>
      </c>
      <c r="D2">
        <f>C2-B2</f>
        <v>0.49999999999999994</v>
      </c>
      <c r="E2">
        <f>(D3+D4+D6)/3</f>
        <v>0.22333333333333338</v>
      </c>
      <c r="F2">
        <f>(D2+D3+D4+D5+D6)/5</f>
        <v>0.248</v>
      </c>
      <c r="G2">
        <f>1.23*(F2-0.038)^2</f>
        <v>5.4242999999999993E-2</v>
      </c>
      <c r="H2">
        <f>G2*39.3701</f>
        <v>2.1355523342999998</v>
      </c>
      <c r="I2">
        <f>G2*1000</f>
        <v>54.242999999999995</v>
      </c>
      <c r="J2">
        <f>1.23*((E2-0.038)^2)</f>
        <v>4.2248586666666685E-2</v>
      </c>
      <c r="K2">
        <f>J2*39.3701</f>
        <v>1.6633310819253342</v>
      </c>
      <c r="L2">
        <f>K2/71</f>
        <v>2.3427198336976537E-2</v>
      </c>
      <c r="M2">
        <f>H2/71</f>
        <v>3.0078201891549292E-2</v>
      </c>
      <c r="N2">
        <f>((K2+K8+K19+K30+K41)/5)/71</f>
        <v>2.7057347057079816E-2</v>
      </c>
      <c r="O2">
        <f>SQRT(((N2^2)-(L2^2))/4)</f>
        <v>6.7687961973904483E-3</v>
      </c>
    </row>
    <row r="3" spans="1:15" x14ac:dyDescent="0.25">
      <c r="B3">
        <v>0.28000000000000003</v>
      </c>
      <c r="C3">
        <v>0.55000000000000004</v>
      </c>
      <c r="D3">
        <f t="shared" ref="D3:D6" si="0">C3-B3</f>
        <v>0.27</v>
      </c>
    </row>
    <row r="4" spans="1:15" x14ac:dyDescent="0.25">
      <c r="B4">
        <v>0.38</v>
      </c>
      <c r="C4">
        <v>0.56000000000000005</v>
      </c>
      <c r="D4">
        <f t="shared" si="0"/>
        <v>0.18000000000000005</v>
      </c>
    </row>
    <row r="5" spans="1:15" x14ac:dyDescent="0.25">
      <c r="B5">
        <v>0.39</v>
      </c>
      <c r="C5">
        <v>0.46</v>
      </c>
      <c r="D5">
        <f t="shared" si="0"/>
        <v>7.0000000000000007E-2</v>
      </c>
    </row>
    <row r="6" spans="1:15" x14ac:dyDescent="0.25">
      <c r="B6">
        <v>0.31</v>
      </c>
      <c r="C6">
        <v>0.53</v>
      </c>
      <c r="D6">
        <f t="shared" si="0"/>
        <v>0.22000000000000003</v>
      </c>
    </row>
    <row r="8" spans="1:15" x14ac:dyDescent="0.25">
      <c r="A8" t="s">
        <v>3</v>
      </c>
      <c r="B8">
        <v>0.38</v>
      </c>
      <c r="C8">
        <v>0.56000000000000005</v>
      </c>
      <c r="D8">
        <f>C8-B8</f>
        <v>0.18000000000000005</v>
      </c>
      <c r="E8">
        <v>0.27700000000000002</v>
      </c>
      <c r="F8">
        <v>0.26500000000000001</v>
      </c>
      <c r="G8">
        <f t="shared" ref="G8:G41" si="1">1.23*(F8-0.038)^2</f>
        <v>6.338067E-2</v>
      </c>
      <c r="H8">
        <f t="shared" ref="H8:H41" si="2">G8*39.3701</f>
        <v>2.4953033159669999</v>
      </c>
      <c r="I8">
        <f t="shared" ref="I8:I41" si="3">G8*1000</f>
        <v>63.380670000000002</v>
      </c>
      <c r="J8">
        <f>1.23*((E8-0.038)^2)</f>
        <v>7.0258830000000008E-2</v>
      </c>
      <c r="K8">
        <f>J8*39.3701</f>
        <v>2.7660971629830002</v>
      </c>
      <c r="L8">
        <f>K8/71</f>
        <v>3.8959114971591553E-2</v>
      </c>
      <c r="M8">
        <f t="shared" ref="M8:M41" si="4">H8/71</f>
        <v>3.5145117126295776E-2</v>
      </c>
      <c r="N8">
        <v>1.6524E-2</v>
      </c>
      <c r="O8">
        <f>SQRT(((L8^2)-(N8^2))/9)</f>
        <v>1.1760433020040305E-2</v>
      </c>
    </row>
    <row r="9" spans="1:15" x14ac:dyDescent="0.25">
      <c r="A9" t="s">
        <v>14</v>
      </c>
      <c r="B9">
        <v>0.28999999999999998</v>
      </c>
      <c r="C9">
        <v>0.33</v>
      </c>
      <c r="D9">
        <f t="shared" ref="D9:D17" si="5">C9-B9</f>
        <v>4.0000000000000036E-2</v>
      </c>
    </row>
    <row r="10" spans="1:15" x14ac:dyDescent="0.25">
      <c r="B10">
        <v>0.35</v>
      </c>
      <c r="C10">
        <v>0.39</v>
      </c>
      <c r="D10">
        <f t="shared" si="5"/>
        <v>4.0000000000000036E-2</v>
      </c>
    </row>
    <row r="11" spans="1:15" x14ac:dyDescent="0.25">
      <c r="B11">
        <v>0.33</v>
      </c>
      <c r="C11">
        <v>0.57999999999999996</v>
      </c>
      <c r="D11">
        <f t="shared" si="5"/>
        <v>0.24999999999999994</v>
      </c>
    </row>
    <row r="12" spans="1:15" x14ac:dyDescent="0.25">
      <c r="B12">
        <v>0.31</v>
      </c>
      <c r="C12">
        <v>0.41</v>
      </c>
      <c r="D12">
        <f t="shared" si="5"/>
        <v>9.9999999999999978E-2</v>
      </c>
    </row>
    <row r="13" spans="1:15" x14ac:dyDescent="0.25">
      <c r="B13">
        <v>0.3</v>
      </c>
      <c r="C13">
        <v>0.92</v>
      </c>
      <c r="D13">
        <f t="shared" si="5"/>
        <v>0.62000000000000011</v>
      </c>
    </row>
    <row r="14" spans="1:15" x14ac:dyDescent="0.25">
      <c r="B14">
        <v>0.28000000000000003</v>
      </c>
      <c r="C14">
        <v>0.91</v>
      </c>
      <c r="D14">
        <f t="shared" si="5"/>
        <v>0.63</v>
      </c>
    </row>
    <row r="15" spans="1:15" x14ac:dyDescent="0.25">
      <c r="B15">
        <v>0.31</v>
      </c>
      <c r="C15">
        <v>0.9</v>
      </c>
      <c r="D15">
        <f t="shared" si="5"/>
        <v>0.59000000000000008</v>
      </c>
    </row>
    <row r="16" spans="1:15" x14ac:dyDescent="0.25">
      <c r="B16">
        <v>0.25</v>
      </c>
      <c r="C16">
        <v>0.31</v>
      </c>
      <c r="D16">
        <f t="shared" si="5"/>
        <v>0.06</v>
      </c>
    </row>
    <row r="17" spans="1:15" x14ac:dyDescent="0.25">
      <c r="B17">
        <v>0.28999999999999998</v>
      </c>
      <c r="C17">
        <v>0.43</v>
      </c>
      <c r="D17">
        <f t="shared" si="5"/>
        <v>0.14000000000000001</v>
      </c>
    </row>
    <row r="19" spans="1:15" x14ac:dyDescent="0.25">
      <c r="A19" t="s">
        <v>4</v>
      </c>
      <c r="B19">
        <v>0.28000000000000003</v>
      </c>
      <c r="C19">
        <v>0.54</v>
      </c>
      <c r="D19">
        <f>C19-B19</f>
        <v>0.26</v>
      </c>
      <c r="E19">
        <v>0.254</v>
      </c>
      <c r="F19">
        <v>0.25600000000000001</v>
      </c>
      <c r="G19">
        <f t="shared" si="1"/>
        <v>5.8454519999999996E-2</v>
      </c>
      <c r="H19">
        <f t="shared" si="2"/>
        <v>2.3013602978519998</v>
      </c>
      <c r="I19">
        <f t="shared" si="3"/>
        <v>58.454519999999995</v>
      </c>
      <c r="J19">
        <f>1.23*((E19-0.038)^2)</f>
        <v>5.7386879999999994E-2</v>
      </c>
      <c r="K19">
        <f>J19*39.3701</f>
        <v>2.2593272042879997</v>
      </c>
      <c r="L19">
        <f>K19/71</f>
        <v>3.1821509919549289E-2</v>
      </c>
      <c r="M19">
        <f t="shared" si="4"/>
        <v>3.2413525321859149E-2</v>
      </c>
      <c r="N19">
        <v>1.6524E-2</v>
      </c>
      <c r="O19">
        <f>SQRT(((L19^2)-(N19^2))/9)</f>
        <v>9.0649870843811514E-3</v>
      </c>
    </row>
    <row r="20" spans="1:15" x14ac:dyDescent="0.25">
      <c r="A20" t="s">
        <v>14</v>
      </c>
      <c r="B20">
        <v>0.28999999999999998</v>
      </c>
      <c r="C20">
        <v>0.53</v>
      </c>
      <c r="D20">
        <f t="shared" ref="D20:D28" si="6">C20-B20</f>
        <v>0.24000000000000005</v>
      </c>
      <c r="M20">
        <f t="shared" si="4"/>
        <v>0</v>
      </c>
    </row>
    <row r="21" spans="1:15" x14ac:dyDescent="0.25">
      <c r="B21">
        <v>0.26</v>
      </c>
      <c r="C21">
        <v>0.51</v>
      </c>
      <c r="D21">
        <f t="shared" si="6"/>
        <v>0.25</v>
      </c>
      <c r="M21">
        <f t="shared" si="4"/>
        <v>0</v>
      </c>
    </row>
    <row r="22" spans="1:15" x14ac:dyDescent="0.25">
      <c r="B22">
        <v>0.23</v>
      </c>
      <c r="C22">
        <v>0.44</v>
      </c>
      <c r="D22">
        <f t="shared" si="6"/>
        <v>0.21</v>
      </c>
      <c r="M22">
        <f t="shared" si="4"/>
        <v>0</v>
      </c>
    </row>
    <row r="23" spans="1:15" x14ac:dyDescent="0.25">
      <c r="B23">
        <v>0.33</v>
      </c>
      <c r="C23">
        <v>0.51</v>
      </c>
      <c r="D23">
        <f t="shared" si="6"/>
        <v>0.18</v>
      </c>
      <c r="M23">
        <f t="shared" si="4"/>
        <v>0</v>
      </c>
    </row>
    <row r="24" spans="1:15" x14ac:dyDescent="0.25">
      <c r="B24">
        <v>0.4</v>
      </c>
      <c r="C24">
        <v>0.64</v>
      </c>
      <c r="D24">
        <f t="shared" si="6"/>
        <v>0.24</v>
      </c>
      <c r="M24">
        <f t="shared" si="4"/>
        <v>0</v>
      </c>
    </row>
    <row r="25" spans="1:15" x14ac:dyDescent="0.25">
      <c r="B25">
        <v>0.15</v>
      </c>
      <c r="C25">
        <v>0.48</v>
      </c>
      <c r="D25">
        <f t="shared" si="6"/>
        <v>0.32999999999999996</v>
      </c>
      <c r="M25">
        <f t="shared" si="4"/>
        <v>0</v>
      </c>
    </row>
    <row r="26" spans="1:15" x14ac:dyDescent="0.25">
      <c r="B26">
        <v>0.26</v>
      </c>
      <c r="C26">
        <v>0.57999999999999996</v>
      </c>
      <c r="D26">
        <f t="shared" si="6"/>
        <v>0.31999999999999995</v>
      </c>
      <c r="M26">
        <f t="shared" si="4"/>
        <v>0</v>
      </c>
    </row>
    <row r="27" spans="1:15" x14ac:dyDescent="0.25">
      <c r="B27">
        <v>0.26</v>
      </c>
      <c r="C27">
        <v>0.43</v>
      </c>
      <c r="D27">
        <f t="shared" si="6"/>
        <v>0.16999999999999998</v>
      </c>
      <c r="M27">
        <f t="shared" si="4"/>
        <v>0</v>
      </c>
    </row>
    <row r="28" spans="1:15" x14ac:dyDescent="0.25">
      <c r="B28">
        <v>0.27</v>
      </c>
      <c r="C28">
        <v>0.63</v>
      </c>
      <c r="D28">
        <f t="shared" si="6"/>
        <v>0.36</v>
      </c>
      <c r="M28">
        <f t="shared" si="4"/>
        <v>0</v>
      </c>
    </row>
    <row r="29" spans="1:15" x14ac:dyDescent="0.25">
      <c r="M29">
        <f t="shared" si="4"/>
        <v>0</v>
      </c>
    </row>
    <row r="30" spans="1:15" x14ac:dyDescent="0.25">
      <c r="A30" t="s">
        <v>5</v>
      </c>
      <c r="B30">
        <v>0.26</v>
      </c>
      <c r="C30">
        <v>0.46</v>
      </c>
      <c r="D30">
        <f>C30-B30</f>
        <v>0.2</v>
      </c>
      <c r="E30">
        <v>0.20799999999999999</v>
      </c>
      <c r="F30">
        <v>0.22800000000000001</v>
      </c>
      <c r="G30">
        <f t="shared" si="1"/>
        <v>4.4402999999999998E-2</v>
      </c>
      <c r="H30">
        <f t="shared" si="2"/>
        <v>1.7481505502999999</v>
      </c>
      <c r="I30">
        <f t="shared" si="3"/>
        <v>44.402999999999999</v>
      </c>
      <c r="J30">
        <f>1.23*((E30-0.038)^2)</f>
        <v>3.5546999999999995E-2</v>
      </c>
      <c r="K30">
        <f>J30*39.3701</f>
        <v>1.3994889446999998</v>
      </c>
      <c r="L30">
        <f>K30/71</f>
        <v>1.9711111897183095E-2</v>
      </c>
      <c r="M30">
        <f t="shared" si="4"/>
        <v>2.4621838736619717E-2</v>
      </c>
      <c r="N30">
        <v>1.6524E-2</v>
      </c>
      <c r="O30">
        <f>SQRT(((L30^2)-(N30^2))/9)</f>
        <v>3.5821371061184036E-3</v>
      </c>
    </row>
    <row r="31" spans="1:15" x14ac:dyDescent="0.25">
      <c r="A31" t="s">
        <v>14</v>
      </c>
      <c r="B31">
        <v>0.26</v>
      </c>
      <c r="C31">
        <v>0.41</v>
      </c>
      <c r="D31">
        <f t="shared" ref="D31:D39" si="7">C31-B31</f>
        <v>0.14999999999999997</v>
      </c>
    </row>
    <row r="32" spans="1:15" x14ac:dyDescent="0.25">
      <c r="B32">
        <v>0.53</v>
      </c>
      <c r="C32">
        <v>0.74</v>
      </c>
      <c r="D32">
        <f t="shared" si="7"/>
        <v>0.20999999999999996</v>
      </c>
    </row>
    <row r="33" spans="1:15" x14ac:dyDescent="0.25">
      <c r="B33">
        <v>0.19</v>
      </c>
      <c r="C33">
        <v>0.32</v>
      </c>
      <c r="D33">
        <f t="shared" si="7"/>
        <v>0.13</v>
      </c>
    </row>
    <row r="34" spans="1:15" x14ac:dyDescent="0.25">
      <c r="B34">
        <v>0.26</v>
      </c>
      <c r="C34">
        <v>0.79</v>
      </c>
      <c r="D34">
        <f t="shared" si="7"/>
        <v>0.53</v>
      </c>
    </row>
    <row r="35" spans="1:15" x14ac:dyDescent="0.25">
      <c r="B35">
        <v>0.23</v>
      </c>
      <c r="C35">
        <v>0.59</v>
      </c>
      <c r="D35">
        <f t="shared" si="7"/>
        <v>0.36</v>
      </c>
    </row>
    <row r="36" spans="1:15" x14ac:dyDescent="0.25">
      <c r="B36">
        <v>0.26</v>
      </c>
      <c r="C36">
        <v>0.57999999999999996</v>
      </c>
      <c r="D36">
        <f t="shared" si="7"/>
        <v>0.31999999999999995</v>
      </c>
    </row>
    <row r="37" spans="1:15" x14ac:dyDescent="0.25">
      <c r="B37">
        <v>0.35</v>
      </c>
      <c r="C37">
        <v>0.46</v>
      </c>
      <c r="D37">
        <f t="shared" si="7"/>
        <v>0.11000000000000004</v>
      </c>
    </row>
    <row r="38" spans="1:15" x14ac:dyDescent="0.25">
      <c r="B38">
        <v>0.43</v>
      </c>
      <c r="C38">
        <v>0.52</v>
      </c>
      <c r="D38">
        <f t="shared" si="7"/>
        <v>9.0000000000000024E-2</v>
      </c>
    </row>
    <row r="39" spans="1:15" x14ac:dyDescent="0.25">
      <c r="B39">
        <v>0.28000000000000003</v>
      </c>
      <c r="C39">
        <v>0.46</v>
      </c>
      <c r="D39">
        <f t="shared" si="7"/>
        <v>0.18</v>
      </c>
    </row>
    <row r="41" spans="1:15" x14ac:dyDescent="0.25">
      <c r="A41" t="s">
        <v>6</v>
      </c>
      <c r="B41">
        <v>0.31</v>
      </c>
      <c r="C41">
        <v>0.49</v>
      </c>
      <c r="D41">
        <f>C41-B41</f>
        <v>0.18</v>
      </c>
      <c r="E41">
        <v>0.215</v>
      </c>
      <c r="F41">
        <v>0.219</v>
      </c>
      <c r="G41">
        <f t="shared" si="1"/>
        <v>4.0296029999999997E-2</v>
      </c>
      <c r="H41">
        <f t="shared" si="2"/>
        <v>1.5864587307029998</v>
      </c>
      <c r="I41">
        <f t="shared" si="3"/>
        <v>40.296029999999995</v>
      </c>
      <c r="J41">
        <f>1.23*((E41-0.038)^2)</f>
        <v>3.8534669999999993E-2</v>
      </c>
      <c r="K41">
        <f>J41*39.3701</f>
        <v>1.5171138113669997</v>
      </c>
      <c r="L41">
        <f>K41/71</f>
        <v>2.1367800160098586E-2</v>
      </c>
      <c r="M41">
        <f t="shared" si="4"/>
        <v>2.2344489164830984E-2</v>
      </c>
      <c r="N41">
        <v>1.6524E-2</v>
      </c>
      <c r="O41">
        <f>SQRT(((L41^2)-(N41^2))/9)</f>
        <v>4.5159016287129343E-3</v>
      </c>
    </row>
    <row r="42" spans="1:15" x14ac:dyDescent="0.25">
      <c r="A42" t="s">
        <v>13</v>
      </c>
      <c r="B42">
        <v>0.38</v>
      </c>
      <c r="C42">
        <v>0.48</v>
      </c>
      <c r="D42">
        <f t="shared" ref="D42:D50" si="8">C42-B42</f>
        <v>9.9999999999999978E-2</v>
      </c>
    </row>
    <row r="43" spans="1:15" x14ac:dyDescent="0.25">
      <c r="B43">
        <v>0.33</v>
      </c>
      <c r="C43">
        <v>0.43</v>
      </c>
      <c r="D43">
        <f t="shared" si="8"/>
        <v>9.9999999999999978E-2</v>
      </c>
    </row>
    <row r="44" spans="1:15" x14ac:dyDescent="0.25">
      <c r="B44">
        <v>0.26</v>
      </c>
      <c r="C44">
        <v>0.48</v>
      </c>
      <c r="D44">
        <f t="shared" si="8"/>
        <v>0.21999999999999997</v>
      </c>
    </row>
    <row r="45" spans="1:15" x14ac:dyDescent="0.25">
      <c r="B45">
        <v>0.4</v>
      </c>
      <c r="C45">
        <v>0.55000000000000004</v>
      </c>
      <c r="D45">
        <f t="shared" si="8"/>
        <v>0.15000000000000002</v>
      </c>
    </row>
    <row r="46" spans="1:15" x14ac:dyDescent="0.25">
      <c r="B46">
        <v>0.23</v>
      </c>
      <c r="C46">
        <v>0.57999999999999996</v>
      </c>
      <c r="D46">
        <f t="shared" si="8"/>
        <v>0.35</v>
      </c>
    </row>
    <row r="47" spans="1:15" x14ac:dyDescent="0.25">
      <c r="B47">
        <v>0.26</v>
      </c>
      <c r="C47">
        <v>0.5</v>
      </c>
      <c r="D47">
        <f t="shared" si="8"/>
        <v>0.24</v>
      </c>
    </row>
    <row r="48" spans="1:15" x14ac:dyDescent="0.25">
      <c r="B48">
        <v>0.26</v>
      </c>
      <c r="C48">
        <v>0.64</v>
      </c>
      <c r="D48">
        <f t="shared" si="8"/>
        <v>0.38</v>
      </c>
    </row>
    <row r="49" spans="2:4" x14ac:dyDescent="0.25">
      <c r="B49">
        <v>0.26</v>
      </c>
      <c r="C49">
        <v>0.69</v>
      </c>
      <c r="D49">
        <f t="shared" si="8"/>
        <v>0.42999999999999994</v>
      </c>
    </row>
    <row r="50" spans="2:4" x14ac:dyDescent="0.25">
      <c r="B50">
        <v>0.35</v>
      </c>
      <c r="C50">
        <v>0.39</v>
      </c>
      <c r="D50">
        <f t="shared" si="8"/>
        <v>4.0000000000000036E-2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9.85546875" bestFit="1" customWidth="1"/>
    <col min="2" max="2" width="14.85546875" bestFit="1" customWidth="1"/>
    <col min="3" max="3" width="15.5703125" bestFit="1" customWidth="1"/>
    <col min="4" max="4" width="16.7109375" bestFit="1" customWidth="1"/>
  </cols>
  <sheetData>
    <row r="1" spans="1:4" ht="30.75" thickBot="1" x14ac:dyDescent="0.3">
      <c r="A1" s="71" t="s">
        <v>74</v>
      </c>
      <c r="B1" s="71" t="s">
        <v>75</v>
      </c>
      <c r="C1" s="71" t="s">
        <v>76</v>
      </c>
      <c r="D1" s="71" t="s">
        <v>77</v>
      </c>
    </row>
    <row r="2" spans="1:4" ht="15.75" thickBot="1" x14ac:dyDescent="0.3">
      <c r="A2" s="68" t="s">
        <v>17</v>
      </c>
      <c r="B2" s="68">
        <v>13.1</v>
      </c>
      <c r="C2" s="28">
        <v>0.65</v>
      </c>
      <c r="D2" s="28">
        <v>25</v>
      </c>
    </row>
    <row r="3" spans="1:4" ht="15.75" thickBot="1" x14ac:dyDescent="0.3">
      <c r="A3" s="68" t="s">
        <v>18</v>
      </c>
      <c r="B3" s="69">
        <v>4.59</v>
      </c>
      <c r="C3" s="70">
        <v>0.61</v>
      </c>
      <c r="D3" s="70">
        <v>20</v>
      </c>
    </row>
    <row r="4" spans="1:4" ht="15.75" thickBot="1" x14ac:dyDescent="0.3">
      <c r="A4" s="69" t="s">
        <v>60</v>
      </c>
      <c r="B4" s="69">
        <v>17.2</v>
      </c>
      <c r="C4" s="28">
        <v>0.68</v>
      </c>
      <c r="D4" s="28">
        <v>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6" sqref="A1:D16"/>
    </sheetView>
  </sheetViews>
  <sheetFormatPr defaultRowHeight="15" x14ac:dyDescent="0.25"/>
  <cols>
    <col min="3" max="3" width="13.140625" customWidth="1"/>
    <col min="4" max="4" width="14" customWidth="1"/>
  </cols>
  <sheetData>
    <row r="1" spans="1:10" ht="30.75" thickBot="1" x14ac:dyDescent="0.3">
      <c r="A1" s="28"/>
      <c r="B1" s="28" t="s">
        <v>80</v>
      </c>
      <c r="C1" s="75" t="s">
        <v>81</v>
      </c>
      <c r="D1" s="71" t="s">
        <v>38</v>
      </c>
    </row>
    <row r="2" spans="1:10" x14ac:dyDescent="0.25">
      <c r="A2" s="93" t="s">
        <v>78</v>
      </c>
      <c r="B2" s="76">
        <v>0</v>
      </c>
      <c r="C2" s="72" t="s">
        <v>92</v>
      </c>
      <c r="D2" s="83" t="s">
        <v>107</v>
      </c>
    </row>
    <row r="3" spans="1:10" x14ac:dyDescent="0.25">
      <c r="A3" s="94"/>
      <c r="B3" s="70">
        <v>5</v>
      </c>
      <c r="C3" s="73" t="s">
        <v>93</v>
      </c>
      <c r="D3" s="78" t="s">
        <v>108</v>
      </c>
    </row>
    <row r="4" spans="1:10" x14ac:dyDescent="0.25">
      <c r="A4" s="94"/>
      <c r="B4" s="70">
        <v>10</v>
      </c>
      <c r="C4" s="73" t="s">
        <v>94</v>
      </c>
      <c r="D4" s="78" t="s">
        <v>109</v>
      </c>
    </row>
    <row r="5" spans="1:10" ht="15.75" thickBot="1" x14ac:dyDescent="0.3">
      <c r="A5" s="94"/>
      <c r="B5" s="70">
        <v>15</v>
      </c>
      <c r="C5" s="73" t="s">
        <v>95</v>
      </c>
      <c r="D5" s="78" t="s">
        <v>110</v>
      </c>
    </row>
    <row r="6" spans="1:10" ht="15" customHeight="1" thickBot="1" x14ac:dyDescent="0.3">
      <c r="A6" s="95"/>
      <c r="B6" s="77">
        <v>20</v>
      </c>
      <c r="C6" s="74" t="s">
        <v>96</v>
      </c>
      <c r="D6" s="79" t="s">
        <v>111</v>
      </c>
      <c r="H6" s="28" t="s">
        <v>80</v>
      </c>
      <c r="I6" s="80" t="s">
        <v>81</v>
      </c>
      <c r="J6" s="71" t="s">
        <v>115</v>
      </c>
    </row>
    <row r="7" spans="1:10" x14ac:dyDescent="0.25">
      <c r="A7" s="93" t="s">
        <v>79</v>
      </c>
      <c r="B7" s="76">
        <v>0</v>
      </c>
      <c r="C7" s="72" t="s">
        <v>87</v>
      </c>
      <c r="D7" s="78" t="s">
        <v>103</v>
      </c>
      <c r="H7" s="76">
        <v>0</v>
      </c>
      <c r="I7" s="72" t="s">
        <v>92</v>
      </c>
      <c r="J7" s="83" t="s">
        <v>107</v>
      </c>
    </row>
    <row r="8" spans="1:10" x14ac:dyDescent="0.25">
      <c r="A8" s="94"/>
      <c r="B8" s="70">
        <v>5</v>
      </c>
      <c r="C8" s="73" t="s">
        <v>88</v>
      </c>
      <c r="D8" s="78" t="s">
        <v>104</v>
      </c>
      <c r="H8" s="70">
        <v>5</v>
      </c>
      <c r="I8" s="73" t="s">
        <v>93</v>
      </c>
      <c r="J8" s="78" t="s">
        <v>108</v>
      </c>
    </row>
    <row r="9" spans="1:10" x14ac:dyDescent="0.25">
      <c r="A9" s="94"/>
      <c r="B9" s="70">
        <v>10</v>
      </c>
      <c r="C9" s="73" t="s">
        <v>89</v>
      </c>
      <c r="D9" s="78" t="s">
        <v>105</v>
      </c>
      <c r="H9" s="70">
        <v>10</v>
      </c>
      <c r="I9" s="73" t="s">
        <v>94</v>
      </c>
      <c r="J9" s="78" t="s">
        <v>109</v>
      </c>
    </row>
    <row r="10" spans="1:10" x14ac:dyDescent="0.25">
      <c r="A10" s="94"/>
      <c r="B10" s="70">
        <v>15</v>
      </c>
      <c r="C10" s="73" t="s">
        <v>90</v>
      </c>
      <c r="D10" s="78" t="s">
        <v>104</v>
      </c>
      <c r="H10" s="70">
        <v>15</v>
      </c>
      <c r="I10" s="73" t="s">
        <v>95</v>
      </c>
      <c r="J10" s="78" t="s">
        <v>110</v>
      </c>
    </row>
    <row r="11" spans="1:10" ht="15.75" thickBot="1" x14ac:dyDescent="0.3">
      <c r="A11" s="95"/>
      <c r="B11" s="77">
        <v>20</v>
      </c>
      <c r="C11" s="74" t="s">
        <v>91</v>
      </c>
      <c r="D11" s="79" t="s">
        <v>106</v>
      </c>
      <c r="H11" s="77">
        <v>20</v>
      </c>
      <c r="I11" s="74" t="s">
        <v>96</v>
      </c>
      <c r="J11" s="79" t="s">
        <v>111</v>
      </c>
    </row>
    <row r="12" spans="1:10" x14ac:dyDescent="0.25">
      <c r="A12" s="93" t="s">
        <v>60</v>
      </c>
      <c r="B12" s="76">
        <v>0</v>
      </c>
      <c r="C12" s="72" t="s">
        <v>82</v>
      </c>
      <c r="D12" s="78" t="s">
        <v>98</v>
      </c>
      <c r="H12" s="76">
        <v>0</v>
      </c>
      <c r="I12" s="72" t="s">
        <v>87</v>
      </c>
      <c r="J12" s="78" t="s">
        <v>103</v>
      </c>
    </row>
    <row r="13" spans="1:10" x14ac:dyDescent="0.25">
      <c r="A13" s="94"/>
      <c r="B13" s="70">
        <v>5</v>
      </c>
      <c r="C13" s="73" t="s">
        <v>83</v>
      </c>
      <c r="D13" s="78" t="s">
        <v>99</v>
      </c>
      <c r="H13" s="70">
        <v>5</v>
      </c>
      <c r="I13" s="73" t="s">
        <v>88</v>
      </c>
      <c r="J13" s="78" t="s">
        <v>104</v>
      </c>
    </row>
    <row r="14" spans="1:10" x14ac:dyDescent="0.25">
      <c r="A14" s="94"/>
      <c r="B14" s="70">
        <v>10</v>
      </c>
      <c r="C14" s="73" t="s">
        <v>84</v>
      </c>
      <c r="D14" s="78" t="s">
        <v>100</v>
      </c>
      <c r="H14" s="70">
        <v>10</v>
      </c>
      <c r="I14" s="73" t="s">
        <v>89</v>
      </c>
      <c r="J14" s="78" t="s">
        <v>105</v>
      </c>
    </row>
    <row r="15" spans="1:10" x14ac:dyDescent="0.25">
      <c r="A15" s="94"/>
      <c r="B15" s="70">
        <v>15</v>
      </c>
      <c r="C15" s="73" t="s">
        <v>85</v>
      </c>
      <c r="D15" s="78" t="s">
        <v>101</v>
      </c>
      <c r="H15" s="70">
        <v>15</v>
      </c>
      <c r="I15" s="73" t="s">
        <v>90</v>
      </c>
      <c r="J15" s="78" t="s">
        <v>104</v>
      </c>
    </row>
    <row r="16" spans="1:10" ht="15.75" thickBot="1" x14ac:dyDescent="0.3">
      <c r="A16" s="95"/>
      <c r="B16" s="77">
        <v>20</v>
      </c>
      <c r="C16" s="74" t="s">
        <v>86</v>
      </c>
      <c r="D16" s="79" t="s">
        <v>102</v>
      </c>
      <c r="H16" s="77">
        <v>20</v>
      </c>
      <c r="I16" s="74" t="s">
        <v>91</v>
      </c>
      <c r="J16" s="79" t="s">
        <v>106</v>
      </c>
    </row>
    <row r="17" spans="8:10" x14ac:dyDescent="0.25">
      <c r="H17" s="76">
        <v>0</v>
      </c>
      <c r="I17" s="72" t="s">
        <v>82</v>
      </c>
      <c r="J17" s="78" t="s">
        <v>98</v>
      </c>
    </row>
    <row r="18" spans="8:10" x14ac:dyDescent="0.25">
      <c r="H18" s="70">
        <v>5</v>
      </c>
      <c r="I18" s="73" t="s">
        <v>83</v>
      </c>
      <c r="J18" s="78" t="s">
        <v>99</v>
      </c>
    </row>
    <row r="19" spans="8:10" x14ac:dyDescent="0.25">
      <c r="H19" s="70">
        <v>10</v>
      </c>
      <c r="I19" s="73" t="s">
        <v>84</v>
      </c>
      <c r="J19" s="78" t="s">
        <v>100</v>
      </c>
    </row>
    <row r="20" spans="8:10" x14ac:dyDescent="0.25">
      <c r="H20" s="70">
        <v>15</v>
      </c>
      <c r="I20" s="73" t="s">
        <v>85</v>
      </c>
      <c r="J20" s="78" t="s">
        <v>101</v>
      </c>
    </row>
    <row r="21" spans="8:10" ht="15.75" thickBot="1" x14ac:dyDescent="0.3">
      <c r="H21" s="77">
        <v>20</v>
      </c>
      <c r="I21" s="74" t="s">
        <v>86</v>
      </c>
      <c r="J21" s="79" t="s">
        <v>102</v>
      </c>
    </row>
  </sheetData>
  <mergeCells count="3">
    <mergeCell ref="A2:A6"/>
    <mergeCell ref="A7:A11"/>
    <mergeCell ref="A12:A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P2" sqref="P2"/>
    </sheetView>
  </sheetViews>
  <sheetFormatPr defaultRowHeight="15" x14ac:dyDescent="0.25"/>
  <cols>
    <col min="6" max="6" width="25.28515625" bestFit="1" customWidth="1"/>
  </cols>
  <sheetData>
    <row r="1" spans="1:16" x14ac:dyDescent="0.25">
      <c r="C1" s="2" t="s">
        <v>1</v>
      </c>
      <c r="D1" s="2" t="s">
        <v>2</v>
      </c>
      <c r="E1" s="2" t="s">
        <v>7</v>
      </c>
      <c r="F1" s="23" t="s">
        <v>8</v>
      </c>
      <c r="G1" s="2" t="s">
        <v>9</v>
      </c>
      <c r="H1" s="24" t="s">
        <v>29</v>
      </c>
      <c r="I1" s="24" t="s">
        <v>28</v>
      </c>
      <c r="J1" s="24" t="s">
        <v>30</v>
      </c>
      <c r="K1" s="22" t="s">
        <v>10</v>
      </c>
      <c r="L1" s="22" t="s">
        <v>11</v>
      </c>
      <c r="M1" s="22" t="s">
        <v>12</v>
      </c>
      <c r="N1" s="24" t="s">
        <v>12</v>
      </c>
      <c r="O1" s="51" t="s">
        <v>15</v>
      </c>
      <c r="P1" s="51" t="s">
        <v>16</v>
      </c>
    </row>
    <row r="2" spans="1:16" x14ac:dyDescent="0.25">
      <c r="A2">
        <v>0</v>
      </c>
      <c r="B2">
        <v>1</v>
      </c>
      <c r="C2">
        <v>0.33</v>
      </c>
      <c r="D2">
        <v>0.41</v>
      </c>
      <c r="E2">
        <f>D2-C2</f>
        <v>7.999999999999996E-2</v>
      </c>
      <c r="F2">
        <v>0.123</v>
      </c>
      <c r="G2">
        <f>(E2+E3+E4+E5+E6)/5</f>
        <v>0.14799999999999999</v>
      </c>
      <c r="H2">
        <f>1.23*(G2-0.038)^2</f>
        <v>1.4882999999999997E-2</v>
      </c>
      <c r="I2">
        <f>H2*39.3701</f>
        <v>0.58594519829999991</v>
      </c>
      <c r="J2">
        <f>H2*1000</f>
        <v>14.882999999999997</v>
      </c>
      <c r="K2">
        <f>1.23*((F2-0.038)^2)</f>
        <v>8.8867499999999988E-3</v>
      </c>
      <c r="L2">
        <f>K2*39.3701</f>
        <v>0.34987223617499996</v>
      </c>
      <c r="M2">
        <f>L2/71</f>
        <v>4.9277779742957738E-3</v>
      </c>
      <c r="N2">
        <f>I2/71</f>
        <v>8.252749271830985E-3</v>
      </c>
      <c r="O2">
        <f>((L2+L8+L14+L20+L26)/5)/71</f>
        <v>9.2736866535682826E-3</v>
      </c>
      <c r="P2">
        <f>SQRT(((O2^2)-(M2^2))/4)</f>
        <v>3.9280487644826898E-3</v>
      </c>
    </row>
    <row r="3" spans="1:16" x14ac:dyDescent="0.25">
      <c r="B3">
        <v>2</v>
      </c>
      <c r="C3">
        <v>0.38</v>
      </c>
      <c r="D3">
        <v>0.51</v>
      </c>
      <c r="E3">
        <f t="shared" ref="E3:E6" si="0">D3-C3</f>
        <v>0.13</v>
      </c>
    </row>
    <row r="4" spans="1:16" x14ac:dyDescent="0.25">
      <c r="B4">
        <v>3</v>
      </c>
      <c r="C4">
        <v>0.31</v>
      </c>
      <c r="D4">
        <v>0.43</v>
      </c>
      <c r="E4">
        <f t="shared" si="0"/>
        <v>0.12</v>
      </c>
    </row>
    <row r="5" spans="1:16" x14ac:dyDescent="0.25">
      <c r="B5">
        <v>4</v>
      </c>
      <c r="C5">
        <v>0.26</v>
      </c>
      <c r="D5">
        <v>0.38</v>
      </c>
      <c r="E5">
        <f t="shared" si="0"/>
        <v>0.12</v>
      </c>
    </row>
    <row r="6" spans="1:16" x14ac:dyDescent="0.25">
      <c r="B6">
        <v>5</v>
      </c>
      <c r="C6">
        <v>0.24</v>
      </c>
      <c r="D6">
        <v>0.53</v>
      </c>
      <c r="E6">
        <f t="shared" si="0"/>
        <v>0.29000000000000004</v>
      </c>
    </row>
    <row r="8" spans="1:16" x14ac:dyDescent="0.25">
      <c r="A8">
        <v>5</v>
      </c>
      <c r="B8">
        <v>1</v>
      </c>
      <c r="C8">
        <v>0.33</v>
      </c>
      <c r="D8">
        <v>0.39</v>
      </c>
      <c r="E8">
        <f>D8-C8</f>
        <v>0.06</v>
      </c>
      <c r="F8">
        <v>0.14000000000000001</v>
      </c>
      <c r="G8">
        <v>0.152</v>
      </c>
      <c r="H8">
        <f t="shared" ref="H8:H26" si="1">1.23*(G8-0.038)^2</f>
        <v>1.5985079999999995E-2</v>
      </c>
      <c r="I8">
        <f t="shared" ref="I8:I26" si="2">H8*39.3701</f>
        <v>0.62933419810799984</v>
      </c>
      <c r="J8">
        <f t="shared" ref="J8:J26" si="3">H8*1000</f>
        <v>15.985079999999995</v>
      </c>
      <c r="K8">
        <f>1.23*((F8-0.038)^2)</f>
        <v>1.2796920000000002E-2</v>
      </c>
      <c r="L8">
        <f>K8*39.3701</f>
        <v>0.50381602009200011</v>
      </c>
      <c r="M8">
        <f>L8/71</f>
        <v>7.0960002829859167E-3</v>
      </c>
      <c r="N8">
        <f t="shared" ref="N8:N26" si="4">I8/71</f>
        <v>8.8638619451830956E-3</v>
      </c>
      <c r="O8">
        <f>((L8+L14+L20+L26+L32)/5)/71</f>
        <v>8.2881310587091268E-3</v>
      </c>
      <c r="P8" t="e">
        <f>SQRT(((M8^2)-(O8^2))/9)</f>
        <v>#NUM!</v>
      </c>
    </row>
    <row r="9" spans="1:16" x14ac:dyDescent="0.25">
      <c r="B9">
        <v>2</v>
      </c>
      <c r="C9">
        <v>0.3</v>
      </c>
      <c r="D9">
        <v>0.51</v>
      </c>
      <c r="E9">
        <f t="shared" ref="E9:E13" si="5">D9-C9</f>
        <v>0.21000000000000002</v>
      </c>
    </row>
    <row r="10" spans="1:16" x14ac:dyDescent="0.25">
      <c r="B10">
        <v>3</v>
      </c>
      <c r="C10">
        <v>0.31</v>
      </c>
      <c r="D10">
        <v>0.52</v>
      </c>
      <c r="E10">
        <f t="shared" si="5"/>
        <v>0.21000000000000002</v>
      </c>
    </row>
    <row r="11" spans="1:16" x14ac:dyDescent="0.25">
      <c r="B11">
        <v>4</v>
      </c>
      <c r="C11">
        <v>0.28000000000000003</v>
      </c>
      <c r="D11">
        <v>0.43</v>
      </c>
      <c r="E11">
        <f t="shared" si="5"/>
        <v>0.14999999999999997</v>
      </c>
    </row>
    <row r="12" spans="1:16" x14ac:dyDescent="0.25">
      <c r="B12">
        <v>5</v>
      </c>
      <c r="C12">
        <v>0.2</v>
      </c>
      <c r="D12">
        <v>0.33</v>
      </c>
      <c r="E12">
        <f t="shared" si="5"/>
        <v>0.13</v>
      </c>
    </row>
    <row r="13" spans="1:16" x14ac:dyDescent="0.25">
      <c r="E13">
        <f t="shared" si="5"/>
        <v>0</v>
      </c>
    </row>
    <row r="14" spans="1:16" x14ac:dyDescent="0.25">
      <c r="A14">
        <v>10</v>
      </c>
      <c r="B14">
        <v>1</v>
      </c>
      <c r="C14">
        <v>0.28999999999999998</v>
      </c>
      <c r="D14">
        <v>0.34</v>
      </c>
      <c r="E14">
        <f>D14-C14</f>
        <v>5.0000000000000044E-2</v>
      </c>
      <c r="F14">
        <v>4.6699999999999998E-2</v>
      </c>
      <c r="G14">
        <v>7.8E-2</v>
      </c>
      <c r="H14">
        <f t="shared" si="1"/>
        <v>1.9680000000000001E-3</v>
      </c>
      <c r="I14">
        <f t="shared" si="2"/>
        <v>7.7480356800000011E-2</v>
      </c>
      <c r="J14">
        <f t="shared" si="3"/>
        <v>1.9680000000000002</v>
      </c>
      <c r="K14">
        <f>1.23*((F14-0.038)^2)</f>
        <v>9.309869999999999E-5</v>
      </c>
      <c r="L14">
        <f>K14*39.3701</f>
        <v>3.6653051288699995E-3</v>
      </c>
      <c r="M14">
        <f>L14/71</f>
        <v>5.1624015899577457E-5</v>
      </c>
      <c r="N14">
        <f t="shared" si="4"/>
        <v>1.0912726309859155E-3</v>
      </c>
      <c r="O14">
        <f>((L14+L20+L26+L32+L38)/5)/71</f>
        <v>6.8689310021119434E-3</v>
      </c>
      <c r="P14" t="e">
        <f>SQRT(((M14^2)-(O14^2))/9)</f>
        <v>#NUM!</v>
      </c>
    </row>
    <row r="15" spans="1:16" x14ac:dyDescent="0.25">
      <c r="B15">
        <v>2</v>
      </c>
      <c r="C15">
        <v>0.31</v>
      </c>
      <c r="D15">
        <v>0.53</v>
      </c>
      <c r="E15">
        <f t="shared" ref="E15:E18" si="6">D15-C15</f>
        <v>0.22000000000000003</v>
      </c>
      <c r="N15">
        <f t="shared" si="4"/>
        <v>0</v>
      </c>
    </row>
    <row r="16" spans="1:16" x14ac:dyDescent="0.25">
      <c r="B16">
        <v>3</v>
      </c>
      <c r="C16">
        <v>0.31</v>
      </c>
      <c r="D16">
        <v>0.36</v>
      </c>
      <c r="E16">
        <f t="shared" si="6"/>
        <v>4.9999999999999989E-2</v>
      </c>
      <c r="N16">
        <f t="shared" si="4"/>
        <v>0</v>
      </c>
    </row>
    <row r="17" spans="1:16" x14ac:dyDescent="0.25">
      <c r="B17">
        <v>4</v>
      </c>
      <c r="C17">
        <v>0.33</v>
      </c>
      <c r="D17">
        <v>0.36</v>
      </c>
      <c r="E17">
        <f t="shared" si="6"/>
        <v>2.9999999999999971E-2</v>
      </c>
      <c r="N17">
        <f t="shared" si="4"/>
        <v>0</v>
      </c>
    </row>
    <row r="18" spans="1:16" x14ac:dyDescent="0.25">
      <c r="B18">
        <v>5</v>
      </c>
      <c r="C18">
        <v>0.39</v>
      </c>
      <c r="D18">
        <v>0.43</v>
      </c>
      <c r="E18">
        <f t="shared" si="6"/>
        <v>3.999999999999998E-2</v>
      </c>
      <c r="N18">
        <f t="shared" si="4"/>
        <v>0</v>
      </c>
    </row>
    <row r="19" spans="1:16" x14ac:dyDescent="0.25">
      <c r="N19">
        <f t="shared" si="4"/>
        <v>0</v>
      </c>
    </row>
    <row r="20" spans="1:16" x14ac:dyDescent="0.25">
      <c r="A20">
        <v>15</v>
      </c>
      <c r="B20">
        <v>1</v>
      </c>
      <c r="C20">
        <v>0.4</v>
      </c>
      <c r="D20">
        <v>0.54</v>
      </c>
      <c r="E20">
        <f>D20-C20</f>
        <v>0.14000000000000001</v>
      </c>
      <c r="F20">
        <v>0.12</v>
      </c>
      <c r="G20">
        <v>0.15</v>
      </c>
      <c r="H20">
        <f t="shared" si="1"/>
        <v>1.5429119999999998E-2</v>
      </c>
      <c r="I20">
        <f t="shared" si="2"/>
        <v>0.60744599731199989</v>
      </c>
      <c r="J20">
        <f t="shared" si="3"/>
        <v>15.429119999999998</v>
      </c>
      <c r="K20">
        <f>1.23*((F20-0.038)^2)</f>
        <v>8.2705199999999982E-3</v>
      </c>
      <c r="L20">
        <f>K20*39.3701</f>
        <v>0.32561119945199996</v>
      </c>
      <c r="M20">
        <f>L20/71</f>
        <v>4.586073231718309E-3</v>
      </c>
      <c r="N20">
        <f t="shared" si="4"/>
        <v>8.555577426929575E-3</v>
      </c>
      <c r="O20">
        <f>((L20+L26+L32+L38+L44)/5)/71</f>
        <v>6.8586061989320286E-3</v>
      </c>
      <c r="P20" t="e">
        <f>SQRT(((M20^2)-(O20^2))/9)</f>
        <v>#NUM!</v>
      </c>
    </row>
    <row r="21" spans="1:16" x14ac:dyDescent="0.25">
      <c r="B21">
        <v>2</v>
      </c>
      <c r="C21">
        <v>0.38</v>
      </c>
      <c r="D21">
        <v>0.48</v>
      </c>
      <c r="E21">
        <f t="shared" ref="E21:E24" si="7">D21-C21</f>
        <v>9.9999999999999978E-2</v>
      </c>
    </row>
    <row r="22" spans="1:16" x14ac:dyDescent="0.25">
      <c r="B22">
        <v>3</v>
      </c>
      <c r="C22">
        <v>0.32</v>
      </c>
      <c r="D22">
        <v>0.41</v>
      </c>
      <c r="E22">
        <f t="shared" si="7"/>
        <v>8.9999999999999969E-2</v>
      </c>
    </row>
    <row r="23" spans="1:16" x14ac:dyDescent="0.25">
      <c r="B23">
        <v>4</v>
      </c>
      <c r="C23">
        <v>0.45</v>
      </c>
      <c r="D23">
        <v>0.54</v>
      </c>
      <c r="E23">
        <f t="shared" si="7"/>
        <v>9.0000000000000024E-2</v>
      </c>
    </row>
    <row r="24" spans="1:16" x14ac:dyDescent="0.25">
      <c r="B24">
        <v>5</v>
      </c>
      <c r="C24">
        <v>0.36</v>
      </c>
      <c r="D24">
        <v>0.69</v>
      </c>
      <c r="E24">
        <f t="shared" si="7"/>
        <v>0.32999999999999996</v>
      </c>
    </row>
    <row r="26" spans="1:16" x14ac:dyDescent="0.25">
      <c r="A26">
        <v>20</v>
      </c>
      <c r="B26">
        <v>1</v>
      </c>
      <c r="C26">
        <v>0.43</v>
      </c>
      <c r="D26">
        <v>0.54</v>
      </c>
      <c r="E26">
        <f>D26-C26</f>
        <v>0.11000000000000004</v>
      </c>
      <c r="F26">
        <v>0.2467</v>
      </c>
      <c r="G26">
        <v>0.252</v>
      </c>
      <c r="H26">
        <f t="shared" si="1"/>
        <v>5.6329079999999997E-2</v>
      </c>
      <c r="I26">
        <f t="shared" si="2"/>
        <v>2.2176815125079998</v>
      </c>
      <c r="J26">
        <f t="shared" si="3"/>
        <v>56.329079999999998</v>
      </c>
      <c r="K26">
        <f>1.23*((F26-0.038)^2)</f>
        <v>5.35734987E-2</v>
      </c>
      <c r="L26">
        <f>K26*39.3701</f>
        <v>2.1091940011688699</v>
      </c>
      <c r="M26">
        <f>L26/71</f>
        <v>2.970695776294183E-2</v>
      </c>
      <c r="N26">
        <f t="shared" si="4"/>
        <v>3.1234950880394362E-2</v>
      </c>
      <c r="O26">
        <f>((L26+L32+L38+L44+L50)/5)/71</f>
        <v>5.9413915525883656E-3</v>
      </c>
      <c r="P26">
        <f>SQRT(((M26^2)-(O26^2))/9)</f>
        <v>9.7022517772825494E-3</v>
      </c>
    </row>
    <row r="27" spans="1:16" x14ac:dyDescent="0.25">
      <c r="B27">
        <v>2</v>
      </c>
      <c r="C27">
        <v>0.25</v>
      </c>
      <c r="D27">
        <v>0.64</v>
      </c>
      <c r="E27">
        <f t="shared" ref="E27:E30" si="8">D27-C27</f>
        <v>0.39</v>
      </c>
    </row>
    <row r="28" spans="1:16" x14ac:dyDescent="0.25">
      <c r="B28">
        <v>3</v>
      </c>
      <c r="C28">
        <v>0.28999999999999998</v>
      </c>
      <c r="D28">
        <v>0.43</v>
      </c>
      <c r="E28">
        <f t="shared" si="8"/>
        <v>0.14000000000000001</v>
      </c>
    </row>
    <row r="29" spans="1:16" x14ac:dyDescent="0.25">
      <c r="B29">
        <v>4</v>
      </c>
      <c r="C29">
        <v>0.33</v>
      </c>
      <c r="D29">
        <v>0.74</v>
      </c>
      <c r="E29">
        <f t="shared" si="8"/>
        <v>0.41</v>
      </c>
    </row>
    <row r="30" spans="1:16" x14ac:dyDescent="0.25">
      <c r="B30">
        <v>5</v>
      </c>
      <c r="C30">
        <v>0.47</v>
      </c>
      <c r="D30">
        <v>0.68</v>
      </c>
      <c r="E30">
        <f t="shared" si="8"/>
        <v>0.21000000000000008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J2" sqref="J2:J26"/>
    </sheetView>
  </sheetViews>
  <sheetFormatPr defaultRowHeight="15" x14ac:dyDescent="0.25"/>
  <cols>
    <col min="6" max="6" width="25.28515625" bestFit="1" customWidth="1"/>
  </cols>
  <sheetData>
    <row r="1" spans="1:16" x14ac:dyDescent="0.25">
      <c r="A1" t="s">
        <v>46</v>
      </c>
      <c r="B1" t="s">
        <v>47</v>
      </c>
      <c r="C1" s="2" t="s">
        <v>1</v>
      </c>
      <c r="D1" s="2" t="s">
        <v>2</v>
      </c>
      <c r="E1" s="2" t="s">
        <v>7</v>
      </c>
      <c r="F1" s="23" t="s">
        <v>8</v>
      </c>
      <c r="G1" s="2" t="s">
        <v>9</v>
      </c>
      <c r="H1" s="24" t="s">
        <v>29</v>
      </c>
      <c r="I1" s="24" t="s">
        <v>28</v>
      </c>
      <c r="J1" s="24" t="s">
        <v>30</v>
      </c>
      <c r="K1" s="22" t="s">
        <v>10</v>
      </c>
      <c r="L1" s="22" t="s">
        <v>11</v>
      </c>
      <c r="M1" s="22" t="s">
        <v>12</v>
      </c>
      <c r="N1" s="24" t="s">
        <v>12</v>
      </c>
      <c r="O1" s="51" t="s">
        <v>15</v>
      </c>
      <c r="P1" s="51" t="s">
        <v>16</v>
      </c>
    </row>
    <row r="2" spans="1:16" x14ac:dyDescent="0.25">
      <c r="A2">
        <v>0</v>
      </c>
      <c r="B2">
        <v>1</v>
      </c>
      <c r="C2">
        <v>0.26</v>
      </c>
      <c r="D2">
        <v>0.34</v>
      </c>
      <c r="E2">
        <f>D2-C2</f>
        <v>8.0000000000000016E-2</v>
      </c>
      <c r="F2">
        <f>(E4+E5+E2)/3</f>
        <v>8.666666666666667E-2</v>
      </c>
      <c r="G2">
        <f>(E2+E3+E4+E5+E6)/5</f>
        <v>8.6000000000000007E-2</v>
      </c>
      <c r="H2">
        <f>1.23*(G2-0.038)^2</f>
        <v>2.8339200000000011E-3</v>
      </c>
      <c r="I2">
        <f>H2*39.3701</f>
        <v>0.11157171379200004</v>
      </c>
      <c r="J2">
        <f>H2*1000</f>
        <v>2.8339200000000009</v>
      </c>
      <c r="K2">
        <f>1.23*((F2-0.038)^2)</f>
        <v>2.9131866666666671E-3</v>
      </c>
      <c r="L2">
        <f>K2*39.3701</f>
        <v>0.11469245038533335</v>
      </c>
      <c r="M2">
        <f>L2/71</f>
        <v>1.6153866251455401E-3</v>
      </c>
      <c r="N2">
        <f>I2/71</f>
        <v>1.5714325886197189E-3</v>
      </c>
      <c r="O2">
        <f>((L2+L8+L14+L20+L26)/5)/71</f>
        <v>5.2378661237032859E-2</v>
      </c>
      <c r="P2">
        <f>SQRT(((O2^2)-(M2^2))/4)</f>
        <v>2.6176872803274024E-2</v>
      </c>
    </row>
    <row r="3" spans="1:16" x14ac:dyDescent="0.25">
      <c r="B3">
        <v>2</v>
      </c>
      <c r="C3">
        <v>0.28000000000000003</v>
      </c>
      <c r="D3">
        <v>0.43</v>
      </c>
      <c r="E3">
        <f t="shared" ref="E3:E6" si="0">D3-C3</f>
        <v>0.14999999999999997</v>
      </c>
    </row>
    <row r="4" spans="1:16" x14ac:dyDescent="0.25">
      <c r="B4">
        <v>3</v>
      </c>
      <c r="C4">
        <v>0.26</v>
      </c>
      <c r="D4">
        <v>0.34</v>
      </c>
      <c r="E4">
        <f t="shared" si="0"/>
        <v>8.0000000000000016E-2</v>
      </c>
    </row>
    <row r="5" spans="1:16" x14ac:dyDescent="0.25">
      <c r="B5">
        <v>4</v>
      </c>
      <c r="C5">
        <v>0.23</v>
      </c>
      <c r="D5">
        <v>0.33</v>
      </c>
      <c r="E5">
        <f t="shared" si="0"/>
        <v>0.1</v>
      </c>
    </row>
    <row r="6" spans="1:16" x14ac:dyDescent="0.25">
      <c r="B6">
        <v>5</v>
      </c>
      <c r="C6">
        <v>0.26</v>
      </c>
      <c r="D6">
        <v>0.28000000000000003</v>
      </c>
      <c r="E6">
        <f t="shared" si="0"/>
        <v>2.0000000000000018E-2</v>
      </c>
    </row>
    <row r="8" spans="1:16" x14ac:dyDescent="0.25">
      <c r="A8">
        <v>5</v>
      </c>
      <c r="B8">
        <v>1</v>
      </c>
      <c r="C8">
        <v>0.31</v>
      </c>
      <c r="D8">
        <v>0.65</v>
      </c>
      <c r="E8">
        <f>D8-C8</f>
        <v>0.34</v>
      </c>
      <c r="F8">
        <f>(E9+E10+E11)/3</f>
        <v>0.13333333333333333</v>
      </c>
      <c r="G8">
        <f>(E8+E9+E10+E11+E12)/5</f>
        <v>0.156</v>
      </c>
      <c r="H8">
        <f t="shared" ref="H8:H26" si="1">1.23*(G8-0.038)^2</f>
        <v>1.7126519999999999E-2</v>
      </c>
      <c r="I8">
        <f t="shared" ref="I8:I26" si="2">H8*39.3701</f>
        <v>0.67427280505199993</v>
      </c>
      <c r="J8">
        <f t="shared" ref="J8:J26" si="3">H8*1000</f>
        <v>17.126519999999999</v>
      </c>
      <c r="K8">
        <f>1.23*((F8-0.038)^2)</f>
        <v>1.1178786666666664E-2</v>
      </c>
      <c r="L8">
        <f>K8*39.3701</f>
        <v>0.44010994894533323</v>
      </c>
      <c r="M8">
        <f>L8/71</f>
        <v>6.1987316752863831E-3</v>
      </c>
      <c r="N8">
        <f t="shared" ref="N8:N26" si="4">I8/71</f>
        <v>9.4968000711549289E-3</v>
      </c>
      <c r="O8">
        <v>1.6524E-2</v>
      </c>
      <c r="P8" t="e">
        <f>SQRT(((M8^2)-(O8^2))/9)</f>
        <v>#NUM!</v>
      </c>
    </row>
    <row r="9" spans="1:16" x14ac:dyDescent="0.25">
      <c r="B9">
        <v>2</v>
      </c>
      <c r="C9">
        <v>0.26</v>
      </c>
      <c r="D9">
        <v>0.51</v>
      </c>
      <c r="E9">
        <f t="shared" ref="E9:E12" si="5">D9-C9</f>
        <v>0.25</v>
      </c>
    </row>
    <row r="10" spans="1:16" x14ac:dyDescent="0.25">
      <c r="B10">
        <v>3</v>
      </c>
      <c r="C10">
        <v>0.4</v>
      </c>
      <c r="D10">
        <v>0.49</v>
      </c>
      <c r="E10">
        <f t="shared" si="5"/>
        <v>8.9999999999999969E-2</v>
      </c>
    </row>
    <row r="11" spans="1:16" x14ac:dyDescent="0.25">
      <c r="B11">
        <v>4</v>
      </c>
      <c r="C11">
        <v>0.45</v>
      </c>
      <c r="D11">
        <v>0.51</v>
      </c>
      <c r="E11">
        <f t="shared" si="5"/>
        <v>0.06</v>
      </c>
    </row>
    <row r="12" spans="1:16" x14ac:dyDescent="0.25">
      <c r="B12">
        <v>5</v>
      </c>
      <c r="C12">
        <v>0.35</v>
      </c>
      <c r="D12">
        <v>0.39</v>
      </c>
      <c r="E12">
        <f t="shared" si="5"/>
        <v>4.0000000000000036E-2</v>
      </c>
    </row>
    <row r="14" spans="1:16" x14ac:dyDescent="0.25">
      <c r="A14">
        <v>10</v>
      </c>
      <c r="B14">
        <v>1</v>
      </c>
      <c r="C14">
        <v>0.28000000000000003</v>
      </c>
      <c r="D14">
        <v>0.61</v>
      </c>
      <c r="E14">
        <f>D14-C14</f>
        <v>0.32999999999999996</v>
      </c>
      <c r="F14">
        <f>(E16+E17+E18)/3</f>
        <v>0.10666666666666667</v>
      </c>
      <c r="G14">
        <f>(E14+E15+E16+E17+E18)/5</f>
        <v>0.13599999999999998</v>
      </c>
      <c r="H14">
        <f t="shared" si="1"/>
        <v>1.1812919999999992E-2</v>
      </c>
      <c r="I14">
        <f t="shared" si="2"/>
        <v>0.46507584169199973</v>
      </c>
      <c r="J14">
        <f t="shared" si="3"/>
        <v>11.812919999999993</v>
      </c>
      <c r="K14">
        <f>1.23*((F14-0.038)^2)</f>
        <v>5.7995866666666696E-3</v>
      </c>
      <c r="L14">
        <f>K14*39.3701</f>
        <v>0.22833030702533344</v>
      </c>
      <c r="M14">
        <f>L14/71</f>
        <v>3.2159198172582175E-3</v>
      </c>
      <c r="N14">
        <f t="shared" si="4"/>
        <v>6.5503639674929538E-3</v>
      </c>
      <c r="O14">
        <v>1.6524E-2</v>
      </c>
      <c r="P14" t="e">
        <f>SQRT(((M14^2)-(O14^2))/9)</f>
        <v>#NUM!</v>
      </c>
    </row>
    <row r="15" spans="1:16" x14ac:dyDescent="0.25">
      <c r="B15">
        <v>2</v>
      </c>
      <c r="C15">
        <v>0.3</v>
      </c>
      <c r="D15">
        <v>0.33</v>
      </c>
      <c r="E15">
        <f t="shared" ref="E15:E18" si="6">D15-C15</f>
        <v>3.0000000000000027E-2</v>
      </c>
      <c r="N15">
        <f t="shared" si="4"/>
        <v>0</v>
      </c>
    </row>
    <row r="16" spans="1:16" x14ac:dyDescent="0.25">
      <c r="B16">
        <v>3</v>
      </c>
      <c r="C16">
        <v>0.37</v>
      </c>
      <c r="D16">
        <v>0.54</v>
      </c>
      <c r="E16">
        <f t="shared" si="6"/>
        <v>0.17000000000000004</v>
      </c>
      <c r="N16">
        <f t="shared" si="4"/>
        <v>0</v>
      </c>
    </row>
    <row r="17" spans="1:16" x14ac:dyDescent="0.25">
      <c r="B17">
        <v>4</v>
      </c>
      <c r="C17">
        <v>0.21</v>
      </c>
      <c r="D17">
        <v>0.31</v>
      </c>
      <c r="E17">
        <f t="shared" si="6"/>
        <v>0.1</v>
      </c>
      <c r="N17">
        <f t="shared" si="4"/>
        <v>0</v>
      </c>
    </row>
    <row r="18" spans="1:16" x14ac:dyDescent="0.25">
      <c r="B18">
        <v>5</v>
      </c>
      <c r="C18">
        <v>0.36</v>
      </c>
      <c r="D18">
        <v>0.41</v>
      </c>
      <c r="E18">
        <f t="shared" si="6"/>
        <v>4.9999999999999989E-2</v>
      </c>
      <c r="N18">
        <f t="shared" si="4"/>
        <v>0</v>
      </c>
    </row>
    <row r="19" spans="1:16" x14ac:dyDescent="0.25">
      <c r="N19">
        <f t="shared" si="4"/>
        <v>0</v>
      </c>
    </row>
    <row r="20" spans="1:16" x14ac:dyDescent="0.25">
      <c r="A20">
        <v>15</v>
      </c>
      <c r="B20">
        <v>1</v>
      </c>
      <c r="C20">
        <v>0.25</v>
      </c>
      <c r="D20">
        <v>0.6</v>
      </c>
      <c r="E20">
        <f>D20-C20</f>
        <v>0.35</v>
      </c>
      <c r="F20">
        <f>(E20+E21+E23)/3</f>
        <v>0.37333333333333329</v>
      </c>
      <c r="G20">
        <f>(E20+E21+E22+E23+E25+E24)/5</f>
        <v>0.34199999999999997</v>
      </c>
      <c r="H20">
        <f t="shared" si="1"/>
        <v>0.11367168</v>
      </c>
      <c r="I20">
        <f t="shared" si="2"/>
        <v>4.4752654087680002</v>
      </c>
      <c r="J20">
        <f t="shared" si="3"/>
        <v>113.67167999999999</v>
      </c>
      <c r="K20">
        <f>1.23*((F20-0.038)^2)</f>
        <v>0.13831158666666665</v>
      </c>
      <c r="L20">
        <f>K20*39.3701</f>
        <v>5.4453409982253325</v>
      </c>
      <c r="M20">
        <f>L20/71</f>
        <v>7.6694943636976515E-2</v>
      </c>
      <c r="N20">
        <f t="shared" si="4"/>
        <v>6.3031907165746484E-2</v>
      </c>
      <c r="O20">
        <v>1.6524E-2</v>
      </c>
      <c r="P20">
        <f>SQRT(((M20^2)-(O20^2))/9)</f>
        <v>2.4964578914665397E-2</v>
      </c>
    </row>
    <row r="21" spans="1:16" x14ac:dyDescent="0.25">
      <c r="B21">
        <v>2</v>
      </c>
      <c r="C21">
        <v>0.26</v>
      </c>
      <c r="D21">
        <v>0.64</v>
      </c>
      <c r="E21">
        <f t="shared" ref="E21:E24" si="7">D21-C21</f>
        <v>0.38</v>
      </c>
    </row>
    <row r="22" spans="1:16" x14ac:dyDescent="0.25">
      <c r="B22">
        <v>3</v>
      </c>
      <c r="C22">
        <v>0.28999999999999998</v>
      </c>
      <c r="D22">
        <v>0.46</v>
      </c>
      <c r="E22">
        <f t="shared" si="7"/>
        <v>0.17000000000000004</v>
      </c>
    </row>
    <row r="23" spans="1:16" x14ac:dyDescent="0.25">
      <c r="B23">
        <v>4</v>
      </c>
      <c r="C23">
        <v>0.2</v>
      </c>
      <c r="D23">
        <v>0.59</v>
      </c>
      <c r="E23">
        <f t="shared" si="7"/>
        <v>0.38999999999999996</v>
      </c>
    </row>
    <row r="24" spans="1:16" x14ac:dyDescent="0.25">
      <c r="B24">
        <v>5</v>
      </c>
      <c r="C24">
        <v>0.21</v>
      </c>
      <c r="D24">
        <v>0.63</v>
      </c>
      <c r="E24">
        <f t="shared" si="7"/>
        <v>0.42000000000000004</v>
      </c>
    </row>
    <row r="26" spans="1:16" x14ac:dyDescent="0.25">
      <c r="A26">
        <v>20</v>
      </c>
      <c r="B26">
        <v>1</v>
      </c>
      <c r="C26">
        <v>0.3</v>
      </c>
      <c r="D26">
        <v>0.88</v>
      </c>
      <c r="E26">
        <f>D26-C26</f>
        <v>0.58000000000000007</v>
      </c>
      <c r="F26">
        <f>(E28+E27+E26)/3</f>
        <v>0.54333333333333333</v>
      </c>
      <c r="G26">
        <f>(E26+E27+E28+E29+E30)/5</f>
        <v>0.57400000000000007</v>
      </c>
      <c r="H26">
        <f t="shared" si="1"/>
        <v>0.35337408000000003</v>
      </c>
      <c r="I26">
        <f t="shared" si="2"/>
        <v>13.912372867008001</v>
      </c>
      <c r="J26">
        <f t="shared" si="3"/>
        <v>353.37408000000005</v>
      </c>
      <c r="K26">
        <f>1.23*((F26-0.038)^2)</f>
        <v>0.31409498666666663</v>
      </c>
      <c r="L26">
        <f>K26*39.3701</f>
        <v>12.365951034565333</v>
      </c>
      <c r="M26">
        <f>L26/71</f>
        <v>0.17416832443049765</v>
      </c>
      <c r="N26">
        <f t="shared" si="4"/>
        <v>0.19594891361983099</v>
      </c>
      <c r="O26">
        <v>1.6524E-2</v>
      </c>
      <c r="P26">
        <f>SQRT(((M26^2)-(O26^2))/9)</f>
        <v>5.7794235255513818E-2</v>
      </c>
    </row>
    <row r="27" spans="1:16" x14ac:dyDescent="0.25">
      <c r="B27">
        <v>2</v>
      </c>
      <c r="C27">
        <v>0.23</v>
      </c>
      <c r="D27">
        <v>0.79</v>
      </c>
      <c r="E27">
        <f t="shared" ref="E27:E30" si="8">D27-C27</f>
        <v>0.56000000000000005</v>
      </c>
    </row>
    <row r="28" spans="1:16" x14ac:dyDescent="0.25">
      <c r="B28">
        <v>3</v>
      </c>
      <c r="C28">
        <v>0.34</v>
      </c>
      <c r="D28">
        <v>0.83</v>
      </c>
      <c r="E28">
        <f t="shared" si="8"/>
        <v>0.48999999999999994</v>
      </c>
    </row>
    <row r="29" spans="1:16" x14ac:dyDescent="0.25">
      <c r="B29">
        <v>4</v>
      </c>
      <c r="C29">
        <v>0.25</v>
      </c>
      <c r="D29">
        <v>1.04</v>
      </c>
      <c r="E29">
        <f t="shared" si="8"/>
        <v>0.79</v>
      </c>
    </row>
    <row r="30" spans="1:16" x14ac:dyDescent="0.25">
      <c r="B30">
        <v>5</v>
      </c>
      <c r="C30">
        <v>0.28000000000000003</v>
      </c>
      <c r="D30">
        <v>0.73</v>
      </c>
      <c r="E30">
        <f t="shared" si="8"/>
        <v>0.44999999999999996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F23" sqref="D18:F23"/>
    </sheetView>
  </sheetViews>
  <sheetFormatPr defaultRowHeight="15" x14ac:dyDescent="0.25"/>
  <cols>
    <col min="11" max="11" width="15.5703125" bestFit="1" customWidth="1"/>
  </cols>
  <sheetData>
    <row r="1" spans="1:11" ht="15.75" thickBot="1" x14ac:dyDescent="0.3">
      <c r="A1" s="84" t="s">
        <v>57</v>
      </c>
      <c r="B1" s="85"/>
      <c r="C1" s="86"/>
      <c r="D1" s="84" t="s">
        <v>17</v>
      </c>
      <c r="E1" s="85"/>
      <c r="F1" s="86"/>
      <c r="G1" s="84" t="s">
        <v>18</v>
      </c>
      <c r="H1" s="85"/>
      <c r="I1" s="86"/>
      <c r="K1" t="s">
        <v>56</v>
      </c>
    </row>
    <row r="2" spans="1:11" ht="15.75" thickBot="1" x14ac:dyDescent="0.3">
      <c r="A2" s="52" t="s">
        <v>48</v>
      </c>
      <c r="B2" s="53" t="s">
        <v>49</v>
      </c>
      <c r="C2" s="54" t="s">
        <v>50</v>
      </c>
      <c r="D2" s="52" t="s">
        <v>48</v>
      </c>
      <c r="E2" s="53" t="s">
        <v>49</v>
      </c>
      <c r="F2" s="54" t="s">
        <v>50</v>
      </c>
      <c r="G2" s="52" t="s">
        <v>48</v>
      </c>
      <c r="H2" s="53" t="s">
        <v>49</v>
      </c>
      <c r="I2" s="54" t="s">
        <v>50</v>
      </c>
      <c r="K2" t="s">
        <v>55</v>
      </c>
    </row>
    <row r="3" spans="1:11" x14ac:dyDescent="0.25">
      <c r="A3" s="55">
        <v>0.22333333333333338</v>
      </c>
      <c r="B3" s="56">
        <v>0.248</v>
      </c>
      <c r="C3" s="56">
        <v>3.0078201891549292E-2</v>
      </c>
      <c r="D3" s="55">
        <v>8.666666666666667E-2</v>
      </c>
      <c r="E3" s="56">
        <v>8.6000000000000007E-2</v>
      </c>
      <c r="F3" s="56">
        <v>1.5714325886197189E-3</v>
      </c>
      <c r="G3" s="55">
        <v>0.123</v>
      </c>
      <c r="H3" s="56">
        <f>(F3+F4+F5+F6+F7)/5</f>
        <v>5.531988348256902E-2</v>
      </c>
      <c r="I3" s="57">
        <v>8.252749271830985E-3</v>
      </c>
      <c r="K3" s="50" t="s">
        <v>51</v>
      </c>
    </row>
    <row r="4" spans="1:11" ht="12.75" customHeight="1" x14ac:dyDescent="0.25">
      <c r="A4" s="55">
        <v>0.27700000000000002</v>
      </c>
      <c r="B4" s="56">
        <v>0.26500000000000001</v>
      </c>
      <c r="C4" s="56">
        <v>3.5145117126295776E-2</v>
      </c>
      <c r="D4" s="55">
        <v>0.13333333333333333</v>
      </c>
      <c r="E4" s="56">
        <v>0.156</v>
      </c>
      <c r="F4" s="56">
        <v>9.4968000711549289E-3</v>
      </c>
      <c r="G4" s="55">
        <v>0.14000000000000001</v>
      </c>
      <c r="H4" s="56">
        <v>0.152</v>
      </c>
      <c r="I4" s="57">
        <v>8.8638619451830956E-3</v>
      </c>
      <c r="K4" s="50" t="s">
        <v>52</v>
      </c>
    </row>
    <row r="5" spans="1:11" ht="12.75" customHeight="1" x14ac:dyDescent="0.25">
      <c r="A5" s="55">
        <v>0.254</v>
      </c>
      <c r="B5" s="56">
        <v>0.25600000000000001</v>
      </c>
      <c r="C5" s="56">
        <v>3.2413525321859149E-2</v>
      </c>
      <c r="D5" s="55">
        <v>0.10666666666666667</v>
      </c>
      <c r="E5" s="56">
        <v>0.13599999999999998</v>
      </c>
      <c r="F5" s="56">
        <v>6.5503639674929538E-3</v>
      </c>
      <c r="G5" s="55">
        <v>4.6699999999999998E-2</v>
      </c>
      <c r="H5" s="56">
        <v>7.8E-2</v>
      </c>
      <c r="I5" s="57">
        <v>1.0912726309859155E-3</v>
      </c>
      <c r="K5" s="50" t="s">
        <v>53</v>
      </c>
    </row>
    <row r="6" spans="1:11" x14ac:dyDescent="0.25">
      <c r="A6" s="55">
        <v>0.20799999999999999</v>
      </c>
      <c r="B6" s="56">
        <v>0.22800000000000001</v>
      </c>
      <c r="C6" s="56">
        <v>2.4621838736619717E-2</v>
      </c>
      <c r="D6" s="55">
        <v>0.37333333333333329</v>
      </c>
      <c r="E6" s="56">
        <v>0.34199999999999997</v>
      </c>
      <c r="F6" s="56">
        <v>6.3031907165746484E-2</v>
      </c>
      <c r="G6" s="55">
        <v>0.12</v>
      </c>
      <c r="H6" s="56">
        <v>0.15</v>
      </c>
      <c r="I6" s="57">
        <v>8.555577426929575E-3</v>
      </c>
      <c r="K6" s="50" t="s">
        <v>51</v>
      </c>
    </row>
    <row r="7" spans="1:11" ht="15.75" thickBot="1" x14ac:dyDescent="0.3">
      <c r="A7" s="58">
        <v>0.215</v>
      </c>
      <c r="B7" s="59">
        <v>0.219</v>
      </c>
      <c r="C7" s="59">
        <v>2.2344489164830984E-2</v>
      </c>
      <c r="D7" s="58">
        <v>0.54333333333333333</v>
      </c>
      <c r="E7" s="59">
        <v>0.57400000000000007</v>
      </c>
      <c r="F7" s="59">
        <v>0.19594891361983099</v>
      </c>
      <c r="G7" s="58">
        <v>0.2467</v>
      </c>
      <c r="H7" s="59">
        <v>0.252</v>
      </c>
      <c r="I7" s="60">
        <v>3.1234950880394362E-2</v>
      </c>
      <c r="K7" s="50" t="s">
        <v>54</v>
      </c>
    </row>
    <row r="8" spans="1:11" x14ac:dyDescent="0.25">
      <c r="A8" s="87"/>
      <c r="B8" s="87"/>
      <c r="C8" s="87"/>
      <c r="D8" s="87"/>
      <c r="E8" s="87"/>
      <c r="F8" s="87"/>
      <c r="G8" s="87"/>
      <c r="H8" s="87"/>
      <c r="I8" s="87"/>
    </row>
    <row r="11" spans="1:11" x14ac:dyDescent="0.25">
      <c r="B11" t="s">
        <v>71</v>
      </c>
    </row>
    <row r="12" spans="1:11" x14ac:dyDescent="0.25">
      <c r="B12" t="s">
        <v>72</v>
      </c>
    </row>
    <row r="13" spans="1:11" x14ac:dyDescent="0.25">
      <c r="B13" t="s">
        <v>58</v>
      </c>
    </row>
    <row r="14" spans="1:11" x14ac:dyDescent="0.25">
      <c r="B14" t="s">
        <v>59</v>
      </c>
    </row>
    <row r="15" spans="1:11" x14ac:dyDescent="0.25">
      <c r="B15" t="s">
        <v>73</v>
      </c>
    </row>
    <row r="18" spans="3:8" x14ac:dyDescent="0.25">
      <c r="D18" t="s">
        <v>60</v>
      </c>
      <c r="E18" t="s">
        <v>17</v>
      </c>
      <c r="F18" t="s">
        <v>18</v>
      </c>
      <c r="G18" t="s">
        <v>62</v>
      </c>
      <c r="H18" t="s">
        <v>61</v>
      </c>
    </row>
    <row r="19" spans="3:8" x14ac:dyDescent="0.25">
      <c r="C19">
        <v>0</v>
      </c>
      <c r="D19" s="56">
        <v>3.0078201891549292E-2</v>
      </c>
      <c r="E19" s="56">
        <v>1.5714325886197189E-3</v>
      </c>
      <c r="F19" s="57">
        <v>8.252749271830985E-3</v>
      </c>
      <c r="G19" s="61">
        <v>1.474E-2</v>
      </c>
      <c r="H19" s="61">
        <v>1.2999999999999999E-2</v>
      </c>
    </row>
    <row r="20" spans="3:8" x14ac:dyDescent="0.25">
      <c r="C20">
        <v>5</v>
      </c>
      <c r="D20" s="56">
        <v>3.5145117126295776E-2</v>
      </c>
      <c r="E20" s="56">
        <v>9.4968000711549289E-3</v>
      </c>
      <c r="F20" s="57">
        <v>8.8638619451830956E-3</v>
      </c>
      <c r="G20" s="61">
        <v>1.474E-2</v>
      </c>
      <c r="H20" s="61">
        <v>9.4E-2</v>
      </c>
    </row>
    <row r="21" spans="3:8" x14ac:dyDescent="0.25">
      <c r="C21">
        <v>10</v>
      </c>
      <c r="D21" s="56">
        <v>3.2413525321859149E-2</v>
      </c>
      <c r="E21" s="56">
        <v>6.5503639674929538E-3</v>
      </c>
      <c r="F21" s="57">
        <v>1.0912726309859155E-3</v>
      </c>
      <c r="G21" s="61">
        <v>1.6E-2</v>
      </c>
      <c r="H21" s="61">
        <v>1.2999999999999999E-2</v>
      </c>
    </row>
    <row r="22" spans="3:8" x14ac:dyDescent="0.25">
      <c r="C22">
        <v>15</v>
      </c>
      <c r="D22" s="56">
        <v>2.4621838736619717E-2</v>
      </c>
      <c r="E22" s="56">
        <v>6.3031907165746484E-2</v>
      </c>
      <c r="F22" s="57">
        <v>8.555577426929575E-3</v>
      </c>
      <c r="G22" s="61">
        <v>2.8000000000000001E-2</v>
      </c>
      <c r="H22" s="61">
        <v>3.2000000000000001E-2</v>
      </c>
    </row>
    <row r="23" spans="3:8" ht="15.75" thickBot="1" x14ac:dyDescent="0.3">
      <c r="C23">
        <v>20</v>
      </c>
      <c r="D23" s="59">
        <v>2.2344489164830984E-2</v>
      </c>
      <c r="E23" s="59">
        <v>0.19594891361983099</v>
      </c>
      <c r="F23" s="60">
        <v>3.1234950880394362E-2</v>
      </c>
      <c r="G23" s="61">
        <v>9.7000000000000003E-2</v>
      </c>
      <c r="H23" s="61">
        <v>8.3000000000000004E-2</v>
      </c>
    </row>
    <row r="25" spans="3:8" x14ac:dyDescent="0.25">
      <c r="F25" s="62" t="s">
        <v>63</v>
      </c>
      <c r="G25" s="63">
        <v>3.4000000000000002E-2</v>
      </c>
    </row>
  </sheetData>
  <mergeCells count="4">
    <mergeCell ref="A1:C1"/>
    <mergeCell ref="D1:F1"/>
    <mergeCell ref="G1:I1"/>
    <mergeCell ref="A8:I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C31" sqref="C31:D36"/>
    </sheetView>
  </sheetViews>
  <sheetFormatPr defaultRowHeight="15" x14ac:dyDescent="0.25"/>
  <cols>
    <col min="1" max="1" width="24.7109375" bestFit="1" customWidth="1"/>
    <col min="2" max="2" width="16.42578125" bestFit="1" customWidth="1"/>
    <col min="3" max="3" width="14.28515625" customWidth="1"/>
    <col min="4" max="4" width="13.140625" customWidth="1"/>
    <col min="5" max="5" width="16.85546875" customWidth="1"/>
    <col min="6" max="6" width="16.42578125" style="39" customWidth="1"/>
  </cols>
  <sheetData>
    <row r="1" spans="1:11" ht="15.75" thickBot="1" x14ac:dyDescent="0.3">
      <c r="A1" s="28"/>
      <c r="B1" s="28"/>
      <c r="C1" s="28"/>
      <c r="D1" s="28"/>
    </row>
    <row r="2" spans="1:11" x14ac:dyDescent="0.25">
      <c r="A2" s="27"/>
      <c r="B2" s="27"/>
      <c r="C2" s="27"/>
      <c r="D2" s="27"/>
    </row>
    <row r="3" spans="1:11" x14ac:dyDescent="0.25">
      <c r="A3" s="25"/>
      <c r="B3" s="25"/>
      <c r="C3" s="25"/>
      <c r="D3" s="25"/>
    </row>
    <row r="4" spans="1:11" x14ac:dyDescent="0.25">
      <c r="A4" s="25"/>
      <c r="B4" s="25"/>
      <c r="C4" s="25"/>
      <c r="D4" s="25"/>
    </row>
    <row r="5" spans="1:11" x14ac:dyDescent="0.25">
      <c r="A5" s="25"/>
      <c r="B5" s="25"/>
      <c r="C5" s="25"/>
      <c r="D5" s="25"/>
    </row>
    <row r="6" spans="1:11" ht="15.75" thickBot="1" x14ac:dyDescent="0.3">
      <c r="A6" s="26"/>
      <c r="B6" s="26"/>
      <c r="C6" s="26"/>
      <c r="D6" s="26"/>
    </row>
    <row r="10" spans="1:11" x14ac:dyDescent="0.25">
      <c r="D10" s="88" t="s">
        <v>44</v>
      </c>
      <c r="E10" s="88"/>
      <c r="I10" s="88" t="s">
        <v>45</v>
      </c>
      <c r="J10" s="88"/>
    </row>
    <row r="11" spans="1:11" ht="45.75" customHeight="1" thickBot="1" x14ac:dyDescent="0.3"/>
    <row r="12" spans="1:11" ht="60.75" thickBot="1" x14ac:dyDescent="0.3">
      <c r="C12" s="37" t="s">
        <v>32</v>
      </c>
      <c r="D12" s="37" t="s">
        <v>31</v>
      </c>
      <c r="E12" s="37" t="s">
        <v>33</v>
      </c>
      <c r="F12" s="40" t="s">
        <v>38</v>
      </c>
      <c r="H12" s="37" t="s">
        <v>32</v>
      </c>
      <c r="I12" s="37" t="s">
        <v>31</v>
      </c>
      <c r="J12" s="37" t="s">
        <v>33</v>
      </c>
      <c r="K12" s="37" t="s">
        <v>38</v>
      </c>
    </row>
    <row r="13" spans="1:11" x14ac:dyDescent="0.25">
      <c r="C13" s="27">
        <v>0</v>
      </c>
      <c r="D13" s="27">
        <v>-30</v>
      </c>
      <c r="E13" s="27">
        <v>0.248</v>
      </c>
      <c r="F13" s="41">
        <v>0.03</v>
      </c>
      <c r="H13" s="27">
        <v>0</v>
      </c>
      <c r="I13" s="27">
        <v>-30</v>
      </c>
      <c r="J13" s="27">
        <v>0.248</v>
      </c>
      <c r="K13" s="27">
        <v>3.0078201999999998E-2</v>
      </c>
    </row>
    <row r="14" spans="1:11" x14ac:dyDescent="0.25">
      <c r="C14" s="25">
        <v>5</v>
      </c>
      <c r="D14" s="25">
        <v>-25</v>
      </c>
      <c r="E14" s="25">
        <v>0.26500000000000001</v>
      </c>
      <c r="F14" s="42">
        <v>3.5000000000000003E-2</v>
      </c>
      <c r="H14" s="25">
        <v>5</v>
      </c>
      <c r="I14" s="25">
        <v>-25</v>
      </c>
      <c r="J14" s="25">
        <v>0.26500000000000001</v>
      </c>
      <c r="K14" s="25">
        <v>3.5145116999999997E-2</v>
      </c>
    </row>
    <row r="15" spans="1:11" x14ac:dyDescent="0.25">
      <c r="C15" s="25">
        <v>10</v>
      </c>
      <c r="D15" s="25">
        <v>-15</v>
      </c>
      <c r="E15" s="25">
        <v>0.25600000000000001</v>
      </c>
      <c r="F15" s="42">
        <v>3.2000000000000001E-2</v>
      </c>
      <c r="H15" s="25">
        <v>10</v>
      </c>
      <c r="I15" s="25">
        <v>-15</v>
      </c>
      <c r="J15" s="25">
        <v>0.25600000000000001</v>
      </c>
      <c r="K15" s="25">
        <v>3.2413524999999999E-2</v>
      </c>
    </row>
    <row r="16" spans="1:11" x14ac:dyDescent="0.25">
      <c r="C16" s="25">
        <v>15</v>
      </c>
      <c r="D16" s="25">
        <v>-5</v>
      </c>
      <c r="E16" s="25">
        <v>0.22800000000000001</v>
      </c>
      <c r="F16" s="42">
        <v>2.5000000000000001E-2</v>
      </c>
      <c r="H16" s="25">
        <v>15</v>
      </c>
      <c r="I16" s="25">
        <v>-5</v>
      </c>
      <c r="J16" s="25">
        <v>0.22800000000000001</v>
      </c>
      <c r="K16" s="25">
        <v>0.24621839000000001</v>
      </c>
    </row>
    <row r="17" spans="1:12" ht="15.75" thickBot="1" x14ac:dyDescent="0.3">
      <c r="C17" s="26">
        <v>20</v>
      </c>
      <c r="D17" s="26">
        <v>-4</v>
      </c>
      <c r="E17" s="26">
        <v>0.219</v>
      </c>
      <c r="F17" s="43">
        <v>2.1999999999999999E-2</v>
      </c>
      <c r="H17" s="26">
        <v>20</v>
      </c>
      <c r="I17" s="26">
        <v>-4</v>
      </c>
      <c r="J17" s="26">
        <v>0.219</v>
      </c>
      <c r="K17" s="26">
        <v>2.2344488999999999E-2</v>
      </c>
    </row>
    <row r="19" spans="1:12" ht="15.75" thickBot="1" x14ac:dyDescent="0.3"/>
    <row r="20" spans="1:12" ht="26.25" customHeight="1" thickBot="1" x14ac:dyDescent="0.3">
      <c r="A20" t="s">
        <v>34</v>
      </c>
      <c r="H20">
        <f>670*10^-6</f>
        <v>6.7000000000000002E-4</v>
      </c>
      <c r="I20" s="37" t="s">
        <v>32</v>
      </c>
      <c r="J20" s="37" t="s">
        <v>36</v>
      </c>
      <c r="K20" s="37" t="s">
        <v>43</v>
      </c>
      <c r="L20" s="38" t="s">
        <v>42</v>
      </c>
    </row>
    <row r="21" spans="1:12" ht="32.25" customHeight="1" thickBot="1" x14ac:dyDescent="0.3">
      <c r="A21" t="s">
        <v>35</v>
      </c>
      <c r="B21">
        <f>670*10^-6</f>
        <v>6.7000000000000002E-4</v>
      </c>
      <c r="C21" s="37" t="s">
        <v>32</v>
      </c>
      <c r="D21" s="37" t="s">
        <v>36</v>
      </c>
      <c r="E21" s="37" t="s">
        <v>43</v>
      </c>
      <c r="F21" s="44" t="s">
        <v>42</v>
      </c>
      <c r="H21">
        <v>3</v>
      </c>
      <c r="I21" s="27">
        <v>0</v>
      </c>
      <c r="J21" s="27">
        <v>0</v>
      </c>
      <c r="K21" s="27">
        <f>H20*H21*J21</f>
        <v>0</v>
      </c>
      <c r="L21" s="33">
        <f>H22*H20*J21</f>
        <v>0</v>
      </c>
    </row>
    <row r="22" spans="1:12" x14ac:dyDescent="0.25">
      <c r="A22" t="s">
        <v>37</v>
      </c>
      <c r="B22">
        <v>3</v>
      </c>
      <c r="C22" s="27">
        <v>0</v>
      </c>
      <c r="D22" s="27">
        <v>0</v>
      </c>
      <c r="E22" s="27">
        <f>B21*B22*D22</f>
        <v>0</v>
      </c>
      <c r="F22" s="27">
        <v>0</v>
      </c>
      <c r="H22">
        <f>1.3*10^6</f>
        <v>1300000</v>
      </c>
      <c r="I22" s="25">
        <v>5</v>
      </c>
      <c r="J22" s="25">
        <v>5</v>
      </c>
      <c r="K22" s="25">
        <v>0.25527</v>
      </c>
      <c r="L22" s="31">
        <f>H22*H20*J22</f>
        <v>4355</v>
      </c>
    </row>
    <row r="23" spans="1:12" x14ac:dyDescent="0.25">
      <c r="A23" t="s">
        <v>41</v>
      </c>
      <c r="B23">
        <f>1.3*10^6</f>
        <v>1300000</v>
      </c>
      <c r="C23" s="25">
        <v>5</v>
      </c>
      <c r="D23" s="25">
        <v>5</v>
      </c>
      <c r="E23" s="25">
        <v>0.255</v>
      </c>
      <c r="F23" s="45">
        <f>B23*B21*D23</f>
        <v>4355</v>
      </c>
      <c r="I23" s="25">
        <v>10</v>
      </c>
      <c r="J23" s="25">
        <v>15</v>
      </c>
      <c r="K23" s="25">
        <v>0.76580999999999999</v>
      </c>
      <c r="L23" s="31">
        <f>H22*H20*J23</f>
        <v>13065</v>
      </c>
    </row>
    <row r="24" spans="1:12" x14ac:dyDescent="0.25">
      <c r="C24" s="25">
        <v>10</v>
      </c>
      <c r="D24" s="25">
        <v>15</v>
      </c>
      <c r="E24" s="25">
        <v>0.76600000000000001</v>
      </c>
      <c r="F24" s="45">
        <f>B23*B21*D24</f>
        <v>13065</v>
      </c>
      <c r="I24" s="25">
        <v>15</v>
      </c>
      <c r="J24" s="25">
        <v>25</v>
      </c>
      <c r="K24" s="25">
        <v>1.2763500000000001</v>
      </c>
      <c r="L24" s="31">
        <f>H22*H20*J24</f>
        <v>21775</v>
      </c>
    </row>
    <row r="25" spans="1:12" ht="15.75" thickBot="1" x14ac:dyDescent="0.3">
      <c r="C25" s="25">
        <v>15</v>
      </c>
      <c r="D25" s="25">
        <v>25</v>
      </c>
      <c r="E25" s="25">
        <v>1.276</v>
      </c>
      <c r="F25" s="45">
        <f>B23*B21*D25</f>
        <v>21775</v>
      </c>
      <c r="I25" s="26">
        <v>20</v>
      </c>
      <c r="J25" s="26">
        <v>26</v>
      </c>
      <c r="K25" s="26">
        <v>1.3273999999999999</v>
      </c>
      <c r="L25" s="32">
        <f>J25*H22*H20</f>
        <v>22646</v>
      </c>
    </row>
    <row r="26" spans="1:12" ht="15.75" thickBot="1" x14ac:dyDescent="0.3">
      <c r="C26" s="26">
        <v>20</v>
      </c>
      <c r="D26" s="26">
        <v>26</v>
      </c>
      <c r="E26" s="26">
        <v>1.327</v>
      </c>
      <c r="F26" s="46">
        <f>D26*B23*B21</f>
        <v>22646</v>
      </c>
    </row>
    <row r="30" spans="1:12" ht="15.75" thickBot="1" x14ac:dyDescent="0.3"/>
    <row r="31" spans="1:12" ht="15.75" thickBot="1" x14ac:dyDescent="0.3">
      <c r="C31" s="35" t="s">
        <v>39</v>
      </c>
      <c r="D31" s="36" t="s">
        <v>40</v>
      </c>
    </row>
    <row r="32" spans="1:12" x14ac:dyDescent="0.25">
      <c r="C32" s="34">
        <v>0</v>
      </c>
      <c r="D32" s="47">
        <v>0.2</v>
      </c>
    </row>
    <row r="33" spans="3:4" x14ac:dyDescent="0.25">
      <c r="C33" s="29">
        <v>5</v>
      </c>
      <c r="D33" s="48">
        <v>0.18</v>
      </c>
    </row>
    <row r="34" spans="3:4" x14ac:dyDescent="0.25">
      <c r="C34" s="29">
        <v>10</v>
      </c>
      <c r="D34" s="48">
        <v>0.17499999999999999</v>
      </c>
    </row>
    <row r="35" spans="3:4" x14ac:dyDescent="0.25">
      <c r="C35" s="29">
        <v>15</v>
      </c>
      <c r="D35" s="48">
        <v>0.16</v>
      </c>
    </row>
    <row r="36" spans="3:4" ht="15.75" thickBot="1" x14ac:dyDescent="0.3">
      <c r="C36" s="30">
        <v>20</v>
      </c>
      <c r="D36" s="49">
        <v>0.15</v>
      </c>
    </row>
  </sheetData>
  <mergeCells count="2">
    <mergeCell ref="D10:E10"/>
    <mergeCell ref="I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N25" sqref="N25"/>
    </sheetView>
  </sheetViews>
  <sheetFormatPr defaultRowHeight="15" x14ac:dyDescent="0.25"/>
  <sheetData>
    <row r="1" spans="1:8" ht="15.75" thickBot="1" x14ac:dyDescent="0.3">
      <c r="B1" s="84" t="s">
        <v>25</v>
      </c>
      <c r="C1" s="85"/>
      <c r="D1" s="85"/>
      <c r="E1" s="85"/>
      <c r="F1" s="85"/>
      <c r="G1" s="85"/>
      <c r="H1" s="86"/>
    </row>
    <row r="2" spans="1:8" ht="15.75" thickBot="1" x14ac:dyDescent="0.3">
      <c r="A2" s="10" t="s">
        <v>24</v>
      </c>
      <c r="B2" s="11" t="s">
        <v>17</v>
      </c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3" t="s">
        <v>23</v>
      </c>
    </row>
    <row r="3" spans="1:8" x14ac:dyDescent="0.25">
      <c r="A3" s="7">
        <v>0</v>
      </c>
      <c r="B3" s="8">
        <v>-30</v>
      </c>
      <c r="C3" s="9">
        <v>-30</v>
      </c>
      <c r="D3" s="9">
        <v>-30</v>
      </c>
      <c r="E3" s="9">
        <v>-30</v>
      </c>
      <c r="F3" s="9">
        <v>-30</v>
      </c>
      <c r="G3" s="9">
        <v>-30</v>
      </c>
      <c r="H3" s="9">
        <v>-30</v>
      </c>
    </row>
    <row r="4" spans="1:8" x14ac:dyDescent="0.25">
      <c r="A4" s="5">
        <v>5</v>
      </c>
      <c r="B4" s="4">
        <v>-25</v>
      </c>
      <c r="C4" s="3">
        <v>-25</v>
      </c>
      <c r="D4" s="3">
        <v>-25</v>
      </c>
      <c r="E4" s="3">
        <v>-25</v>
      </c>
      <c r="F4" s="3">
        <v>-25</v>
      </c>
      <c r="G4" s="3">
        <v>-25</v>
      </c>
      <c r="H4" s="3">
        <v>-25</v>
      </c>
    </row>
    <row r="5" spans="1:8" x14ac:dyDescent="0.25">
      <c r="A5" s="5">
        <v>10</v>
      </c>
      <c r="B5" s="4">
        <v>-15</v>
      </c>
      <c r="C5" s="3">
        <v>-15</v>
      </c>
      <c r="D5" s="3">
        <v>-15</v>
      </c>
      <c r="E5" s="3">
        <v>-15</v>
      </c>
      <c r="F5" s="3">
        <v>-15</v>
      </c>
      <c r="G5" s="3">
        <v>-15</v>
      </c>
      <c r="H5" s="3">
        <v>-15</v>
      </c>
    </row>
    <row r="6" spans="1:8" x14ac:dyDescent="0.25">
      <c r="A6" s="5">
        <v>15</v>
      </c>
      <c r="B6" s="4">
        <v>-5</v>
      </c>
      <c r="C6" s="4">
        <v>-5</v>
      </c>
      <c r="D6" s="4">
        <v>-5</v>
      </c>
      <c r="E6" s="4">
        <v>-5</v>
      </c>
      <c r="F6" s="3">
        <v>-7</v>
      </c>
      <c r="G6" s="3">
        <v>-7</v>
      </c>
      <c r="H6" s="3">
        <v>-10</v>
      </c>
    </row>
    <row r="7" spans="1:8" x14ac:dyDescent="0.25">
      <c r="A7" s="5">
        <v>20</v>
      </c>
      <c r="B7" s="4">
        <v>-4</v>
      </c>
      <c r="C7" s="4">
        <v>-4</v>
      </c>
      <c r="D7" s="4">
        <v>-4</v>
      </c>
      <c r="E7" s="3">
        <v>-2</v>
      </c>
      <c r="F7" s="4">
        <v>-5</v>
      </c>
      <c r="G7" s="4">
        <v>-5</v>
      </c>
      <c r="H7" s="3">
        <v>-7</v>
      </c>
    </row>
    <row r="8" spans="1:8" x14ac:dyDescent="0.25">
      <c r="A8" s="5">
        <v>26</v>
      </c>
      <c r="B8" s="4">
        <v>0</v>
      </c>
      <c r="C8" s="3">
        <v>0</v>
      </c>
      <c r="D8" s="3">
        <v>-2</v>
      </c>
      <c r="E8" s="3">
        <v>0</v>
      </c>
      <c r="F8" s="3">
        <v>-2</v>
      </c>
      <c r="G8" s="3">
        <v>-2</v>
      </c>
      <c r="H8" s="4">
        <v>-5</v>
      </c>
    </row>
    <row r="9" spans="1:8" x14ac:dyDescent="0.25">
      <c r="A9" s="5">
        <v>35</v>
      </c>
      <c r="B9" s="4"/>
      <c r="C9" s="3"/>
      <c r="D9" s="3">
        <v>0</v>
      </c>
      <c r="E9" s="3"/>
      <c r="F9" s="3">
        <v>-1</v>
      </c>
      <c r="G9" s="3">
        <v>0</v>
      </c>
      <c r="H9" s="3">
        <v>-3</v>
      </c>
    </row>
    <row r="10" spans="1:8" ht="15.75" thickBot="1" x14ac:dyDescent="0.3">
      <c r="A10" s="6">
        <v>38</v>
      </c>
      <c r="B10" s="4"/>
      <c r="C10" s="3"/>
      <c r="D10" s="3"/>
      <c r="E10" s="3"/>
      <c r="F10" s="3">
        <v>0</v>
      </c>
      <c r="G10" s="3"/>
      <c r="H10" s="3">
        <v>0</v>
      </c>
    </row>
  </sheetData>
  <mergeCells count="1">
    <mergeCell ref="B1:H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I7" sqref="I7"/>
    </sheetView>
  </sheetViews>
  <sheetFormatPr defaultRowHeight="15" x14ac:dyDescent="0.25"/>
  <cols>
    <col min="9" max="9" width="11.5703125" bestFit="1" customWidth="1"/>
  </cols>
  <sheetData>
    <row r="1" spans="1:9" ht="15.75" thickBot="1" x14ac:dyDescent="0.3">
      <c r="B1" s="84" t="s">
        <v>25</v>
      </c>
      <c r="C1" s="85"/>
      <c r="D1" s="85"/>
      <c r="E1" s="85"/>
      <c r="F1" s="85"/>
      <c r="G1" s="85"/>
      <c r="H1" s="85"/>
      <c r="I1" s="86"/>
    </row>
    <row r="2" spans="1:9" ht="15.75" thickBot="1" x14ac:dyDescent="0.3">
      <c r="A2" s="10" t="s">
        <v>24</v>
      </c>
      <c r="B2" s="18" t="s">
        <v>17</v>
      </c>
      <c r="C2" s="19" t="s">
        <v>18</v>
      </c>
      <c r="D2" s="19" t="s">
        <v>19</v>
      </c>
      <c r="E2" s="19" t="s">
        <v>20</v>
      </c>
      <c r="F2" s="19" t="s">
        <v>21</v>
      </c>
      <c r="G2" s="19" t="s">
        <v>22</v>
      </c>
      <c r="H2" s="20" t="s">
        <v>23</v>
      </c>
      <c r="I2" s="21" t="s">
        <v>26</v>
      </c>
    </row>
    <row r="3" spans="1:9" x14ac:dyDescent="0.25">
      <c r="A3" s="7">
        <v>0</v>
      </c>
      <c r="B3" s="8">
        <v>-30</v>
      </c>
      <c r="C3" s="9">
        <v>-30</v>
      </c>
      <c r="D3" s="9">
        <v>-30</v>
      </c>
      <c r="E3" s="9">
        <v>-30</v>
      </c>
      <c r="F3" s="9">
        <v>-30</v>
      </c>
      <c r="G3" s="9">
        <v>-30</v>
      </c>
      <c r="H3" s="14">
        <v>-30</v>
      </c>
      <c r="I3" s="3">
        <v>-30</v>
      </c>
    </row>
    <row r="4" spans="1:9" x14ac:dyDescent="0.25">
      <c r="A4" s="5">
        <v>5</v>
      </c>
      <c r="B4" s="4">
        <v>-25</v>
      </c>
      <c r="C4" s="3">
        <v>-25</v>
      </c>
      <c r="D4" s="3">
        <v>-25</v>
      </c>
      <c r="E4" s="3">
        <v>-25</v>
      </c>
      <c r="F4" s="3">
        <v>-25</v>
      </c>
      <c r="G4" s="3">
        <v>-25</v>
      </c>
      <c r="H4" s="15">
        <v>-25</v>
      </c>
      <c r="I4" s="3">
        <v>-25</v>
      </c>
    </row>
    <row r="5" spans="1:9" x14ac:dyDescent="0.25">
      <c r="A5" s="5">
        <v>10</v>
      </c>
      <c r="B5" s="4">
        <v>-15</v>
      </c>
      <c r="C5" s="3">
        <v>-15</v>
      </c>
      <c r="D5" s="3">
        <v>-15</v>
      </c>
      <c r="E5" s="3">
        <v>-15</v>
      </c>
      <c r="F5" s="3">
        <v>-15</v>
      </c>
      <c r="G5" s="3">
        <v>-15</v>
      </c>
      <c r="H5" s="15">
        <v>-15</v>
      </c>
      <c r="I5" s="3">
        <v>-15</v>
      </c>
    </row>
    <row r="6" spans="1:9" x14ac:dyDescent="0.25">
      <c r="A6" s="5">
        <v>15</v>
      </c>
      <c r="B6" s="4">
        <v>-5</v>
      </c>
      <c r="C6" s="4">
        <v>-5</v>
      </c>
      <c r="D6" s="4">
        <v>-5</v>
      </c>
      <c r="E6" s="4">
        <v>-5</v>
      </c>
      <c r="F6" s="3">
        <v>-7</v>
      </c>
      <c r="G6" s="3">
        <v>-7</v>
      </c>
      <c r="H6" s="15">
        <v>-10</v>
      </c>
      <c r="I6" s="17">
        <v>-6.8</v>
      </c>
    </row>
    <row r="7" spans="1:9" x14ac:dyDescent="0.25">
      <c r="A7" s="5">
        <v>20</v>
      </c>
      <c r="B7" s="4">
        <v>-4</v>
      </c>
      <c r="C7" s="4">
        <v>-4</v>
      </c>
      <c r="D7" s="4">
        <v>-4</v>
      </c>
      <c r="E7" s="3">
        <v>-2</v>
      </c>
      <c r="F7" s="4">
        <v>-5</v>
      </c>
      <c r="G7" s="4">
        <v>-5</v>
      </c>
      <c r="H7" s="15">
        <v>-7</v>
      </c>
      <c r="I7" s="17">
        <v>-4</v>
      </c>
    </row>
    <row r="8" spans="1:9" x14ac:dyDescent="0.25">
      <c r="A8" s="5">
        <v>26</v>
      </c>
      <c r="B8" s="4">
        <v>0</v>
      </c>
      <c r="C8" s="3">
        <v>0</v>
      </c>
      <c r="D8" s="3">
        <v>-2</v>
      </c>
      <c r="E8" s="3">
        <v>0</v>
      </c>
      <c r="F8" s="3">
        <v>-2</v>
      </c>
      <c r="G8" s="3">
        <v>-2</v>
      </c>
      <c r="H8" s="16">
        <v>-5</v>
      </c>
      <c r="I8" s="17">
        <v>-2.2000000000000002</v>
      </c>
    </row>
    <row r="9" spans="1:9" x14ac:dyDescent="0.25">
      <c r="A9" s="5">
        <v>35</v>
      </c>
      <c r="B9" s="4"/>
      <c r="C9" s="3"/>
      <c r="D9" s="3">
        <v>0</v>
      </c>
      <c r="E9" s="3"/>
      <c r="F9" s="3">
        <v>-1</v>
      </c>
      <c r="G9" s="3">
        <v>0</v>
      </c>
      <c r="H9" s="15">
        <v>-3</v>
      </c>
      <c r="I9" s="17">
        <v>-1</v>
      </c>
    </row>
    <row r="10" spans="1:9" ht="15.75" thickBot="1" x14ac:dyDescent="0.3">
      <c r="A10" s="6">
        <v>38</v>
      </c>
      <c r="B10" s="4"/>
      <c r="C10" s="3"/>
      <c r="D10" s="3"/>
      <c r="E10" s="3"/>
      <c r="F10" s="3">
        <v>0</v>
      </c>
      <c r="G10" s="3"/>
      <c r="H10" s="15">
        <v>0</v>
      </c>
      <c r="I10" s="17">
        <v>0</v>
      </c>
    </row>
    <row r="12" spans="1:9" x14ac:dyDescent="0.25">
      <c r="A12" t="s">
        <v>24</v>
      </c>
      <c r="B12" t="s">
        <v>27</v>
      </c>
    </row>
    <row r="13" spans="1:9" x14ac:dyDescent="0.25">
      <c r="A13">
        <v>0</v>
      </c>
      <c r="B13">
        <v>-30</v>
      </c>
      <c r="C13">
        <v>-30</v>
      </c>
    </row>
    <row r="14" spans="1:9" x14ac:dyDescent="0.25">
      <c r="A14">
        <v>0.35</v>
      </c>
      <c r="B14">
        <v>-25</v>
      </c>
      <c r="C14">
        <v>-30</v>
      </c>
    </row>
    <row r="15" spans="1:9" x14ac:dyDescent="0.25">
      <c r="A15">
        <v>1.1000000000000001</v>
      </c>
      <c r="B15">
        <v>-20</v>
      </c>
      <c r="C15">
        <v>-30</v>
      </c>
    </row>
    <row r="16" spans="1:9" x14ac:dyDescent="0.25">
      <c r="A16">
        <v>1.4</v>
      </c>
      <c r="B16">
        <v>-15</v>
      </c>
      <c r="C16">
        <v>-29</v>
      </c>
    </row>
    <row r="17" spans="1:15" x14ac:dyDescent="0.25">
      <c r="A17">
        <v>2.23</v>
      </c>
      <c r="B17">
        <v>-10</v>
      </c>
      <c r="C17">
        <v>-28</v>
      </c>
    </row>
    <row r="18" spans="1:15" x14ac:dyDescent="0.25">
      <c r="A18">
        <v>4.47</v>
      </c>
      <c r="B18">
        <v>-5</v>
      </c>
      <c r="C18">
        <v>-26</v>
      </c>
    </row>
    <row r="19" spans="1:15" x14ac:dyDescent="0.25">
      <c r="A19">
        <v>5</v>
      </c>
      <c r="B19">
        <v>-4</v>
      </c>
      <c r="C19" s="4">
        <v>-25</v>
      </c>
      <c r="N19" t="s">
        <v>24</v>
      </c>
      <c r="O19" t="s">
        <v>27</v>
      </c>
    </row>
    <row r="20" spans="1:15" x14ac:dyDescent="0.25">
      <c r="A20">
        <v>8.4600000000000009</v>
      </c>
      <c r="B20">
        <v>0</v>
      </c>
      <c r="C20">
        <v>-18</v>
      </c>
      <c r="N20">
        <v>0</v>
      </c>
      <c r="O20">
        <v>-30</v>
      </c>
    </row>
    <row r="21" spans="1:15" x14ac:dyDescent="0.25">
      <c r="A21" s="5">
        <v>10</v>
      </c>
      <c r="C21" s="4">
        <v>-15</v>
      </c>
      <c r="N21">
        <v>0.35</v>
      </c>
      <c r="O21">
        <v>-25</v>
      </c>
    </row>
    <row r="22" spans="1:15" x14ac:dyDescent="0.25">
      <c r="A22" s="5">
        <v>15</v>
      </c>
      <c r="C22" s="4">
        <v>-5</v>
      </c>
      <c r="N22">
        <v>1.1000000000000001</v>
      </c>
      <c r="O22">
        <v>-20</v>
      </c>
    </row>
    <row r="23" spans="1:15" x14ac:dyDescent="0.25">
      <c r="A23" s="5">
        <v>20</v>
      </c>
      <c r="C23" s="4">
        <v>-4</v>
      </c>
      <c r="N23">
        <v>1.4</v>
      </c>
      <c r="O23">
        <v>-15</v>
      </c>
    </row>
    <row r="24" spans="1:15" x14ac:dyDescent="0.25">
      <c r="A24" s="5">
        <v>26</v>
      </c>
      <c r="C24" s="4">
        <v>0</v>
      </c>
      <c r="N24">
        <v>2.23</v>
      </c>
      <c r="O24">
        <v>-10</v>
      </c>
    </row>
    <row r="25" spans="1:15" x14ac:dyDescent="0.25">
      <c r="N25">
        <v>4.47</v>
      </c>
      <c r="O25">
        <v>-5</v>
      </c>
    </row>
    <row r="26" spans="1:15" x14ac:dyDescent="0.25">
      <c r="N26">
        <v>8.4600000000000009</v>
      </c>
      <c r="O26">
        <v>0</v>
      </c>
    </row>
  </sheetData>
  <mergeCells count="1">
    <mergeCell ref="B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G8" workbookViewId="0">
      <selection activeCell="K19" sqref="K19:K23"/>
    </sheetView>
  </sheetViews>
  <sheetFormatPr defaultRowHeight="15" x14ac:dyDescent="0.25"/>
  <cols>
    <col min="1" max="1" width="11.140625" customWidth="1"/>
    <col min="2" max="2" width="12.5703125" customWidth="1"/>
    <col min="3" max="3" width="13.5703125" customWidth="1"/>
    <col min="4" max="4" width="11.7109375" customWidth="1"/>
    <col min="7" max="7" width="13.85546875" customWidth="1"/>
    <col min="8" max="8" width="13.140625" customWidth="1"/>
    <col min="9" max="10" width="16.140625" customWidth="1"/>
    <col min="11" max="11" width="12.5703125" customWidth="1"/>
    <col min="13" max="13" width="25.140625" bestFit="1" customWidth="1"/>
    <col min="14" max="14" width="22.42578125" bestFit="1" customWidth="1"/>
    <col min="16" max="19" width="10.7109375" customWidth="1"/>
  </cols>
  <sheetData>
    <row r="1" spans="1:18" ht="48" customHeight="1" thickBot="1" x14ac:dyDescent="0.3">
      <c r="A1" s="37" t="s">
        <v>32</v>
      </c>
      <c r="B1" s="37" t="s">
        <v>31</v>
      </c>
      <c r="C1" s="37" t="s">
        <v>33</v>
      </c>
      <c r="D1" s="40" t="s">
        <v>38</v>
      </c>
    </row>
    <row r="2" spans="1:18" x14ac:dyDescent="0.25">
      <c r="A2" s="27">
        <v>0</v>
      </c>
      <c r="B2" s="27">
        <v>-30</v>
      </c>
      <c r="C2" s="27">
        <v>0.248</v>
      </c>
      <c r="D2" s="41">
        <v>0.03</v>
      </c>
    </row>
    <row r="3" spans="1:18" x14ac:dyDescent="0.25">
      <c r="A3" s="25">
        <v>5</v>
      </c>
      <c r="B3" s="25">
        <v>-25</v>
      </c>
      <c r="C3" s="25">
        <v>0.26500000000000001</v>
      </c>
      <c r="D3" s="42">
        <v>3.5000000000000003E-2</v>
      </c>
    </row>
    <row r="4" spans="1:18" x14ac:dyDescent="0.25">
      <c r="A4" s="25">
        <v>10</v>
      </c>
      <c r="B4" s="25">
        <v>-15</v>
      </c>
      <c r="C4" s="25">
        <v>0.25600000000000001</v>
      </c>
      <c r="D4" s="42">
        <v>3.2000000000000001E-2</v>
      </c>
    </row>
    <row r="5" spans="1:18" x14ac:dyDescent="0.25">
      <c r="A5" s="25">
        <v>15</v>
      </c>
      <c r="B5" s="25">
        <v>-5</v>
      </c>
      <c r="C5" s="25">
        <v>0.22800000000000001</v>
      </c>
      <c r="D5" s="42">
        <v>2.5000000000000001E-2</v>
      </c>
    </row>
    <row r="6" spans="1:18" ht="15.75" customHeight="1" thickBot="1" x14ac:dyDescent="0.3">
      <c r="A6" s="26">
        <v>20</v>
      </c>
      <c r="B6" s="26">
        <v>-4</v>
      </c>
      <c r="C6" s="26">
        <v>0.219</v>
      </c>
      <c r="D6" s="43">
        <v>2.1999999999999999E-2</v>
      </c>
    </row>
    <row r="7" spans="1:18" ht="4.5" hidden="1" customHeight="1" thickBot="1" x14ac:dyDescent="0.3"/>
    <row r="8" spans="1:18" ht="30.75" customHeight="1" thickBot="1" x14ac:dyDescent="0.3">
      <c r="G8" s="37" t="s">
        <v>80</v>
      </c>
      <c r="H8" s="37" t="s">
        <v>112</v>
      </c>
      <c r="I8" s="37" t="s">
        <v>113</v>
      </c>
      <c r="J8" s="67" t="s">
        <v>114</v>
      </c>
    </row>
    <row r="9" spans="1:18" ht="12.75" customHeight="1" x14ac:dyDescent="0.25">
      <c r="G9" s="27">
        <v>0</v>
      </c>
      <c r="H9" s="27">
        <v>0</v>
      </c>
      <c r="I9" s="27">
        <f>F8*F9*H9</f>
        <v>0</v>
      </c>
      <c r="J9" s="47">
        <v>0.2</v>
      </c>
      <c r="N9" s="3"/>
      <c r="O9" s="64" t="s">
        <v>64</v>
      </c>
      <c r="P9" s="64" t="s">
        <v>66</v>
      </c>
      <c r="Q9" s="64" t="s">
        <v>65</v>
      </c>
      <c r="R9" s="64" t="s">
        <v>67</v>
      </c>
    </row>
    <row r="10" spans="1:18" ht="12.75" customHeight="1" x14ac:dyDescent="0.25">
      <c r="G10" s="25">
        <v>5</v>
      </c>
      <c r="H10" s="25">
        <v>5</v>
      </c>
      <c r="I10" s="25">
        <v>0.26</v>
      </c>
      <c r="J10" s="48">
        <v>0.18</v>
      </c>
      <c r="N10" s="3" t="s">
        <v>17</v>
      </c>
      <c r="O10" s="3">
        <v>353.3</v>
      </c>
      <c r="P10" s="3">
        <v>20</v>
      </c>
      <c r="Q10" s="3">
        <v>2.8</v>
      </c>
      <c r="R10" s="3">
        <v>0</v>
      </c>
    </row>
    <row r="11" spans="1:18" ht="12.75" customHeight="1" x14ac:dyDescent="0.25">
      <c r="G11" s="25">
        <v>10</v>
      </c>
      <c r="H11" s="25">
        <v>15</v>
      </c>
      <c r="I11" s="25">
        <v>0.77</v>
      </c>
      <c r="J11" s="48">
        <v>0.17499999999999999</v>
      </c>
      <c r="N11" s="3" t="s">
        <v>18</v>
      </c>
      <c r="O11" s="3">
        <v>56.3</v>
      </c>
      <c r="P11" s="3">
        <v>20</v>
      </c>
      <c r="Q11" s="3">
        <v>2</v>
      </c>
      <c r="R11" s="3">
        <v>10</v>
      </c>
    </row>
    <row r="12" spans="1:18" ht="12.75" customHeight="1" thickBot="1" x14ac:dyDescent="0.3">
      <c r="C12" s="88"/>
      <c r="D12" s="88"/>
      <c r="E12" s="88"/>
      <c r="G12" s="25">
        <v>15</v>
      </c>
      <c r="H12" s="25">
        <v>25</v>
      </c>
      <c r="I12" s="25">
        <v>1.28</v>
      </c>
      <c r="J12" s="48">
        <v>0.16</v>
      </c>
      <c r="N12" s="3" t="s">
        <v>60</v>
      </c>
      <c r="O12" s="3">
        <v>63.4</v>
      </c>
      <c r="P12" s="3">
        <v>5</v>
      </c>
      <c r="Q12" s="3">
        <v>40.299999999999997</v>
      </c>
      <c r="R12" s="3">
        <v>20</v>
      </c>
    </row>
    <row r="13" spans="1:18" ht="12.75" customHeight="1" thickBot="1" x14ac:dyDescent="0.3">
      <c r="A13" s="65" t="s">
        <v>32</v>
      </c>
      <c r="B13" s="65" t="s">
        <v>31</v>
      </c>
      <c r="C13" s="66" t="s">
        <v>60</v>
      </c>
      <c r="D13" s="66" t="s">
        <v>17</v>
      </c>
      <c r="E13" s="66" t="s">
        <v>18</v>
      </c>
      <c r="G13" s="26">
        <v>20</v>
      </c>
      <c r="H13" s="26">
        <v>26</v>
      </c>
      <c r="I13" s="26">
        <v>1.33</v>
      </c>
      <c r="J13" s="49">
        <v>0.15</v>
      </c>
      <c r="L13" s="89" t="s">
        <v>68</v>
      </c>
      <c r="M13" s="89"/>
    </row>
    <row r="14" spans="1:18" ht="15.75" thickBot="1" x14ac:dyDescent="0.3">
      <c r="A14" s="25">
        <v>0</v>
      </c>
      <c r="B14" s="25">
        <v>-30</v>
      </c>
      <c r="C14" s="42">
        <v>3.0078201891549292E-2</v>
      </c>
      <c r="D14" s="42">
        <v>1.5714325886197189E-3</v>
      </c>
      <c r="E14" s="42">
        <v>8.252749271830985E-3</v>
      </c>
      <c r="M14" s="35" t="s">
        <v>39</v>
      </c>
      <c r="N14" s="67" t="s">
        <v>40</v>
      </c>
    </row>
    <row r="15" spans="1:18" x14ac:dyDescent="0.25">
      <c r="A15" s="25">
        <v>5</v>
      </c>
      <c r="B15" s="25">
        <v>-25</v>
      </c>
      <c r="C15" s="42">
        <v>3.5145117126295776E-2</v>
      </c>
      <c r="D15" s="42">
        <v>9.4968000711549289E-3</v>
      </c>
      <c r="E15" s="42">
        <v>8.8638619451830956E-3</v>
      </c>
      <c r="M15" s="34">
        <v>0</v>
      </c>
      <c r="N15" s="47">
        <v>0.2</v>
      </c>
    </row>
    <row r="16" spans="1:18" ht="15.75" thickBot="1" x14ac:dyDescent="0.3">
      <c r="A16" s="25">
        <v>10</v>
      </c>
      <c r="B16" s="25">
        <v>-15</v>
      </c>
      <c r="C16" s="42">
        <v>3.2413525321859149E-2</v>
      </c>
      <c r="D16" s="42">
        <v>6.5503639674929538E-3</v>
      </c>
      <c r="E16" s="42">
        <v>1.0912726309859155E-3</v>
      </c>
      <c r="M16" s="29">
        <v>5</v>
      </c>
      <c r="N16" s="48">
        <v>0.18</v>
      </c>
    </row>
    <row r="17" spans="1:14" ht="15.75" thickBot="1" x14ac:dyDescent="0.3">
      <c r="A17" s="25">
        <v>15</v>
      </c>
      <c r="B17" s="25">
        <v>-5</v>
      </c>
      <c r="C17" s="42">
        <v>2.4621838736619717E-2</v>
      </c>
      <c r="D17" s="42">
        <v>6.3031907165746484E-2</v>
      </c>
      <c r="E17" s="42">
        <v>8.555577426929575E-3</v>
      </c>
      <c r="G17" s="81"/>
      <c r="H17" s="82"/>
      <c r="I17" s="90" t="s">
        <v>97</v>
      </c>
      <c r="J17" s="91"/>
      <c r="K17" s="92"/>
      <c r="M17" s="29">
        <v>10</v>
      </c>
      <c r="N17" s="48">
        <v>0.17499999999999999</v>
      </c>
    </row>
    <row r="18" spans="1:14" ht="15.75" thickBot="1" x14ac:dyDescent="0.3">
      <c r="A18" s="26">
        <v>20</v>
      </c>
      <c r="B18" s="26">
        <v>-4</v>
      </c>
      <c r="C18" s="43">
        <v>2.2344489164830984E-2</v>
      </c>
      <c r="D18" s="43">
        <v>0.19594891361983099</v>
      </c>
      <c r="E18" s="43">
        <v>3.1234950880394362E-2</v>
      </c>
      <c r="G18" s="65" t="s">
        <v>80</v>
      </c>
      <c r="H18" s="65" t="s">
        <v>112</v>
      </c>
      <c r="I18" s="66" t="s">
        <v>60</v>
      </c>
      <c r="J18" s="66" t="s">
        <v>17</v>
      </c>
      <c r="K18" s="66" t="s">
        <v>18</v>
      </c>
      <c r="M18" s="29">
        <v>15</v>
      </c>
      <c r="N18" s="48">
        <v>0.16</v>
      </c>
    </row>
    <row r="19" spans="1:14" ht="15.75" thickBot="1" x14ac:dyDescent="0.3">
      <c r="G19" s="25">
        <v>0</v>
      </c>
      <c r="H19" s="25">
        <v>0</v>
      </c>
      <c r="I19" s="78" t="s">
        <v>98</v>
      </c>
      <c r="J19" s="78" t="s">
        <v>107</v>
      </c>
      <c r="K19" s="78" t="s">
        <v>103</v>
      </c>
      <c r="M19" s="30">
        <v>20</v>
      </c>
      <c r="N19" s="49">
        <v>0.15</v>
      </c>
    </row>
    <row r="20" spans="1:14" x14ac:dyDescent="0.25">
      <c r="G20" s="25">
        <v>5</v>
      </c>
      <c r="H20" s="25">
        <v>5</v>
      </c>
      <c r="I20" s="78" t="s">
        <v>99</v>
      </c>
      <c r="J20" s="78" t="s">
        <v>108</v>
      </c>
      <c r="K20" s="78" t="s">
        <v>104</v>
      </c>
    </row>
    <row r="21" spans="1:14" ht="15.75" thickBot="1" x14ac:dyDescent="0.3">
      <c r="G21" s="25">
        <v>10</v>
      </c>
      <c r="H21" s="25">
        <v>15</v>
      </c>
      <c r="I21" s="78" t="s">
        <v>100</v>
      </c>
      <c r="J21" s="78" t="s">
        <v>109</v>
      </c>
      <c r="K21" s="78" t="s">
        <v>105</v>
      </c>
      <c r="M21" s="89" t="s">
        <v>69</v>
      </c>
      <c r="N21" s="89"/>
    </row>
    <row r="22" spans="1:14" ht="15.75" thickBot="1" x14ac:dyDescent="0.3">
      <c r="G22" s="25">
        <v>15</v>
      </c>
      <c r="H22" s="25">
        <v>25</v>
      </c>
      <c r="I22" s="78" t="s">
        <v>101</v>
      </c>
      <c r="J22" s="78" t="s">
        <v>110</v>
      </c>
      <c r="K22" s="78" t="s">
        <v>104</v>
      </c>
      <c r="M22" s="35" t="s">
        <v>39</v>
      </c>
      <c r="N22" s="36" t="s">
        <v>40</v>
      </c>
    </row>
    <row r="23" spans="1:14" ht="15.75" thickBot="1" x14ac:dyDescent="0.3">
      <c r="G23" s="26">
        <v>20</v>
      </c>
      <c r="H23" s="26">
        <v>26</v>
      </c>
      <c r="I23" s="79" t="s">
        <v>102</v>
      </c>
      <c r="J23" s="79" t="s">
        <v>111</v>
      </c>
      <c r="K23" s="79" t="s">
        <v>106</v>
      </c>
      <c r="M23" s="34">
        <v>0</v>
      </c>
      <c r="N23" s="47">
        <v>0.18</v>
      </c>
    </row>
    <row r="24" spans="1:14" x14ac:dyDescent="0.25">
      <c r="M24" s="29">
        <v>5</v>
      </c>
      <c r="N24" s="48"/>
    </row>
    <row r="25" spans="1:14" x14ac:dyDescent="0.25">
      <c r="M25" s="29">
        <v>10</v>
      </c>
      <c r="N25" s="48"/>
    </row>
    <row r="26" spans="1:14" x14ac:dyDescent="0.25">
      <c r="M26" s="29">
        <v>15</v>
      </c>
      <c r="N26" s="48"/>
    </row>
    <row r="27" spans="1:14" ht="15.75" thickBot="1" x14ac:dyDescent="0.3">
      <c r="M27" s="30">
        <v>20</v>
      </c>
      <c r="N27" s="49">
        <v>0.125</v>
      </c>
    </row>
    <row r="29" spans="1:14" ht="15.75" thickBot="1" x14ac:dyDescent="0.3">
      <c r="M29" s="89" t="s">
        <v>70</v>
      </c>
      <c r="N29" s="89"/>
    </row>
    <row r="30" spans="1:14" ht="15.75" thickBot="1" x14ac:dyDescent="0.3">
      <c r="M30" s="35" t="s">
        <v>39</v>
      </c>
      <c r="N30" s="36" t="s">
        <v>40</v>
      </c>
    </row>
    <row r="31" spans="1:14" x14ac:dyDescent="0.25">
      <c r="M31" s="34">
        <v>0</v>
      </c>
      <c r="N31" s="47">
        <v>0.17499999999999999</v>
      </c>
    </row>
    <row r="32" spans="1:14" x14ac:dyDescent="0.25">
      <c r="M32" s="29">
        <v>5</v>
      </c>
      <c r="N32" s="48"/>
    </row>
    <row r="33" spans="13:14" x14ac:dyDescent="0.25">
      <c r="M33" s="29">
        <v>10</v>
      </c>
      <c r="N33" s="48"/>
    </row>
    <row r="34" spans="13:14" x14ac:dyDescent="0.25">
      <c r="M34" s="29">
        <v>15</v>
      </c>
      <c r="N34" s="48"/>
    </row>
    <row r="35" spans="13:14" ht="15.75" thickBot="1" x14ac:dyDescent="0.3">
      <c r="M35" s="30">
        <v>20</v>
      </c>
      <c r="N35" s="49">
        <v>0.15</v>
      </c>
    </row>
  </sheetData>
  <mergeCells count="5">
    <mergeCell ref="L13:M13"/>
    <mergeCell ref="M21:N21"/>
    <mergeCell ref="M29:N29"/>
    <mergeCell ref="C12:E12"/>
    <mergeCell ref="I17:K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6" sqref="D6"/>
    </sheetView>
  </sheetViews>
  <sheetFormatPr defaultRowHeight="15" x14ac:dyDescent="0.25"/>
  <sheetData>
    <row r="1" spans="1:2" ht="15.75" thickBot="1" x14ac:dyDescent="0.3">
      <c r="A1" s="89" t="s">
        <v>68</v>
      </c>
      <c r="B1" s="89"/>
    </row>
    <row r="2" spans="1:2" ht="15.75" thickBot="1" x14ac:dyDescent="0.3">
      <c r="A2" s="35" t="s">
        <v>39</v>
      </c>
      <c r="B2" s="36" t="s">
        <v>40</v>
      </c>
    </row>
    <row r="3" spans="1:2" x14ac:dyDescent="0.25">
      <c r="A3" s="34">
        <v>0</v>
      </c>
      <c r="B3" s="47">
        <v>0.2</v>
      </c>
    </row>
    <row r="4" spans="1:2" x14ac:dyDescent="0.25">
      <c r="A4" s="29">
        <v>5</v>
      </c>
      <c r="B4" s="48">
        <v>0.18</v>
      </c>
    </row>
    <row r="5" spans="1:2" x14ac:dyDescent="0.25">
      <c r="A5" s="29">
        <v>10</v>
      </c>
      <c r="B5" s="48">
        <v>0.17499999999999999</v>
      </c>
    </row>
    <row r="6" spans="1:2" x14ac:dyDescent="0.25">
      <c r="A6" s="29">
        <v>15</v>
      </c>
      <c r="B6" s="48">
        <v>0.16</v>
      </c>
    </row>
    <row r="7" spans="1:2" ht="15.75" thickBot="1" x14ac:dyDescent="0.3">
      <c r="A7" s="30">
        <v>20</v>
      </c>
      <c r="B7" s="49">
        <v>0.15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Generic</vt:lpstr>
      <vt:lpstr>Practice</vt:lpstr>
      <vt:lpstr>Game</vt:lpstr>
      <vt:lpstr>Comparison</vt:lpstr>
      <vt:lpstr>Sheet4</vt:lpstr>
      <vt:lpstr>rate of heating</vt:lpstr>
      <vt:lpstr>ROH2</vt:lpstr>
      <vt:lpstr>tables for paper</vt:lpstr>
      <vt:lpstr>Sheet1</vt:lpstr>
      <vt:lpstr>tensile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dcterms:created xsi:type="dcterms:W3CDTF">2012-10-05T20:19:44Z</dcterms:created>
  <dcterms:modified xsi:type="dcterms:W3CDTF">2013-04-10T22:43:42Z</dcterms:modified>
</cp:coreProperties>
</file>