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dlev\Documents\WPI\MQP\"/>
    </mc:Choice>
  </mc:AlternateContent>
  <xr:revisionPtr revIDLastSave="0" documentId="13_ncr:1_{C6788E96-BF81-4770-8F91-A9725F8E2157}" xr6:coauthVersionLast="36" xr6:coauthVersionMax="36" xr10:uidLastSave="{00000000-0000-0000-0000-000000000000}"/>
  <bookViews>
    <workbookView xWindow="0" yWindow="0" windowWidth="10800" windowHeight="6930" tabRatio="809" xr2:uid="{1365EDCF-6D37-4C5E-A01F-D8BDDABC1B38}"/>
  </bookViews>
  <sheets>
    <sheet name="A - Final " sheetId="16" r:id="rId1"/>
    <sheet name="B - Final" sheetId="1" r:id="rId2"/>
    <sheet name="A - REMOVAL OF EXISTING BRIDGE" sheetId="14" r:id="rId3"/>
    <sheet name="B - REMOVAL OF EXISTING BRIDGE" sheetId="17" r:id="rId4"/>
    <sheet name="PREFABRICATED TRUSS BRIDGE" sheetId="13" r:id="rId5"/>
    <sheet name="151.1" sheetId="15" r:id="rId6"/>
    <sheet name="121.1" sheetId="4" r:id="rId7"/>
    <sheet name="903" sheetId="5" r:id="rId8"/>
    <sheet name="181.14" sheetId="7" r:id="rId9"/>
    <sheet name="910.1" sheetId="8" r:id="rId10"/>
    <sheet name="181.12" sheetId="11" r:id="rId11"/>
    <sheet name="Dredging" sheetId="9" r:id="rId12"/>
    <sheet name="Task List" sheetId="6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5" l="1"/>
  <c r="C6" i="9"/>
  <c r="D13" i="5"/>
  <c r="D12" i="5"/>
  <c r="D8" i="5"/>
  <c r="F11" i="16"/>
  <c r="G11" i="16" s="1"/>
  <c r="F11" i="1"/>
  <c r="G11" i="1" s="1"/>
  <c r="D8" i="11"/>
  <c r="D9" i="11" s="1"/>
  <c r="D4" i="8"/>
  <c r="D3" i="8"/>
  <c r="E3" i="8" s="1"/>
  <c r="E4" i="8"/>
  <c r="F8" i="17"/>
  <c r="F11" i="17" s="1"/>
  <c r="F12" i="17" s="1"/>
  <c r="F6" i="17"/>
  <c r="F7" i="17"/>
  <c r="F9" i="17"/>
  <c r="F10" i="17"/>
  <c r="F5" i="17"/>
  <c r="F7" i="14"/>
  <c r="F6" i="14"/>
  <c r="F5" i="14"/>
  <c r="G16" i="1"/>
  <c r="G16" i="16"/>
  <c r="E8" i="1"/>
  <c r="G8" i="1" s="1"/>
  <c r="F9" i="1"/>
  <c r="G9" i="1" s="1"/>
  <c r="F9" i="16"/>
  <c r="G9" i="16" s="1"/>
  <c r="D6" i="15"/>
  <c r="F10" i="1"/>
  <c r="G10" i="1" s="1"/>
  <c r="F10" i="16"/>
  <c r="G10" i="16" s="1"/>
  <c r="F12" i="16"/>
  <c r="G12" i="16" s="1"/>
  <c r="F12" i="1"/>
  <c r="G12" i="1" s="1"/>
  <c r="E8" i="16" l="1"/>
  <c r="G8" i="16" s="1"/>
  <c r="D7" i="13"/>
  <c r="F7" i="13" s="1"/>
  <c r="F10" i="13" s="1"/>
  <c r="F11" i="13" s="1"/>
  <c r="F12" i="13" s="1"/>
  <c r="F9" i="13"/>
  <c r="F8" i="13"/>
  <c r="F6" i="13"/>
  <c r="D7" i="15" l="1"/>
  <c r="F13" i="17"/>
  <c r="E17" i="1" s="1"/>
  <c r="G17" i="1" s="1"/>
  <c r="F5" i="7" l="1"/>
  <c r="D9" i="4"/>
  <c r="D10" i="4" s="1"/>
  <c r="G4" i="8"/>
  <c r="G3" i="8"/>
  <c r="G5" i="8" l="1"/>
  <c r="F6" i="7" l="1"/>
  <c r="F7" i="7"/>
  <c r="F4" i="7"/>
  <c r="E8" i="7" l="1"/>
  <c r="G19" i="1" l="1"/>
  <c r="F8" i="14" l="1"/>
  <c r="F9" i="14" s="1"/>
  <c r="F10" i="14" l="1"/>
  <c r="E17" i="16" s="1"/>
  <c r="G17" i="16" s="1"/>
  <c r="G19" i="16" s="1"/>
</calcChain>
</file>

<file path=xl/sharedStrings.xml><?xml version="1.0" encoding="utf-8"?>
<sst xmlns="http://schemas.openxmlformats.org/spreadsheetml/2006/main" count="241" uniqueCount="127">
  <si>
    <t>Item No.</t>
  </si>
  <si>
    <t xml:space="preserve">Discription </t>
  </si>
  <si>
    <t>Units</t>
  </si>
  <si>
    <t>Unit Price</t>
  </si>
  <si>
    <t>QTY</t>
  </si>
  <si>
    <t>Cost</t>
  </si>
  <si>
    <t>TON</t>
  </si>
  <si>
    <t>LB</t>
  </si>
  <si>
    <t>CY</t>
  </si>
  <si>
    <t>UNCLASSIFIED EXCAVATION</t>
  </si>
  <si>
    <t>DISPOSAL OF HAZARDOUS WASTE</t>
  </si>
  <si>
    <t>PREFABRICATED TRUSS BRIDGE</t>
  </si>
  <si>
    <t>LS</t>
  </si>
  <si>
    <t xml:space="preserve"> </t>
  </si>
  <si>
    <t>Concrete</t>
  </si>
  <si>
    <t>DEMOLITION OF BRIDGE NO. S-05-025</t>
  </si>
  <si>
    <t>BRIDGE STRUCTURE NO. S-05-025</t>
  </si>
  <si>
    <t>Item No. 120.1 UNCLASSIFIED EXCAVATION (CY)</t>
  </si>
  <si>
    <t>Height:</t>
  </si>
  <si>
    <t>Width:</t>
  </si>
  <si>
    <t>Depth:</t>
  </si>
  <si>
    <t>Volume:</t>
  </si>
  <si>
    <t>ft</t>
  </si>
  <si>
    <t>cy</t>
  </si>
  <si>
    <t>TOTAL</t>
  </si>
  <si>
    <t>SAY</t>
  </si>
  <si>
    <t>Clear debrease</t>
  </si>
  <si>
    <t>Install site fencing and signage</t>
  </si>
  <si>
    <t>Stage equipment</t>
  </si>
  <si>
    <t>Notify local authorities</t>
  </si>
  <si>
    <t>Receive site trailor</t>
  </si>
  <si>
    <t>Construction Phase</t>
  </si>
  <si>
    <t>Install debris netting and other environmental mitigation</t>
  </si>
  <si>
    <t>Demolition Phase</t>
  </si>
  <si>
    <t>Demo bridge railings</t>
  </si>
  <si>
    <t>Remove bridge deck</t>
  </si>
  <si>
    <t>Sawcut piles and girders</t>
  </si>
  <si>
    <t>Stage crane</t>
  </si>
  <si>
    <t xml:space="preserve">hoist decking to staging area for disasembly </t>
  </si>
  <si>
    <t>Install additional bracing to remaining structure</t>
  </si>
  <si>
    <t>Extract timber piles</t>
  </si>
  <si>
    <t>Demo abuttment wall</t>
  </si>
  <si>
    <t xml:space="preserve">Excavate </t>
  </si>
  <si>
    <t>Temp shoring</t>
  </si>
  <si>
    <t>Formwork + rebar for new abuttments</t>
  </si>
  <si>
    <t>Pour concrete</t>
  </si>
  <si>
    <t>Disassemble remove deck material</t>
  </si>
  <si>
    <t>Cure concrete</t>
  </si>
  <si>
    <t>Receive and assemble prefab bridge sections</t>
  </si>
  <si>
    <t>Install prefab bridge</t>
  </si>
  <si>
    <t>Install anchor bolts</t>
  </si>
  <si>
    <t>Touch up structure</t>
  </si>
  <si>
    <t>Install decking</t>
  </si>
  <si>
    <t>Demobilisation</t>
  </si>
  <si>
    <t>Mobilisation</t>
  </si>
  <si>
    <t>Disassemble site fencing and signage</t>
  </si>
  <si>
    <t>Loam and seed impaced areas</t>
  </si>
  <si>
    <t>Remove site trailor and equipment</t>
  </si>
  <si>
    <t>Item No. 181.14 DISPOSAL OF HAZARDOUS WASTE (TON)</t>
  </si>
  <si>
    <t>Members</t>
  </si>
  <si>
    <t>Piles</t>
  </si>
  <si>
    <t>Unit Weight (lb/ft3)</t>
  </si>
  <si>
    <t>Girders</t>
  </si>
  <si>
    <t>Ties</t>
  </si>
  <si>
    <t>Length (ft)</t>
  </si>
  <si>
    <t>Weight (lb)</t>
  </si>
  <si>
    <t>ton</t>
  </si>
  <si>
    <t>SF</t>
  </si>
  <si>
    <t>DAY</t>
  </si>
  <si>
    <t>40' snorkel crane with work platform</t>
  </si>
  <si>
    <t>Front-end loader</t>
  </si>
  <si>
    <t>Truck mounted hydraulic boom - 40 ton</t>
  </si>
  <si>
    <t>Lattice boom crawler crane - 40 ton</t>
  </si>
  <si>
    <t>FTG Height:</t>
  </si>
  <si>
    <t>FTG Width:</t>
  </si>
  <si>
    <t>FTG Depth:</t>
  </si>
  <si>
    <t>Stem Height:</t>
  </si>
  <si>
    <t>Stem Width:</t>
  </si>
  <si>
    <t>Stem Depth:</t>
  </si>
  <si>
    <t>Type</t>
  </si>
  <si>
    <t>length per bar</t>
  </si>
  <si>
    <t># of bars</t>
  </si>
  <si>
    <t>lb per ft</t>
  </si>
  <si>
    <t>total lb</t>
  </si>
  <si>
    <t>total ft</t>
  </si>
  <si>
    <t>Per Abuttment</t>
  </si>
  <si>
    <t>Pile Removal Crew</t>
  </si>
  <si>
    <t>Diving crew</t>
  </si>
  <si>
    <t>Dredging</t>
  </si>
  <si>
    <t>Depth</t>
  </si>
  <si>
    <t>Length</t>
  </si>
  <si>
    <t>Width</t>
  </si>
  <si>
    <t>Prefabricated Bowstring Truss Bridge</t>
  </si>
  <si>
    <t>Total</t>
  </si>
  <si>
    <t>Item No. 903  3000 PSI, 1.5 INCH, 470 CEMENT CONCRETE (CY)</t>
  </si>
  <si>
    <t>3000 PSI, 1.5 INCH, 565 CEMENT CONCRETE</t>
  </si>
  <si>
    <t>STEEL REINFORCEMENT FOR STRUCTURES - EPOXY COATED</t>
  </si>
  <si>
    <t>Item No. 910.1 STEEL REINFORCEMENT FOR STRUCTURES - EPOXY COATED</t>
  </si>
  <si>
    <t>Item No. 181.12 DISPOSAL OF REGULATED SOIL - IN-STATE FACILITY (CY)</t>
  </si>
  <si>
    <t>SUM</t>
  </si>
  <si>
    <t>10% Contingency</t>
  </si>
  <si>
    <t>REMOVAL OF EXISTING BRIDGE</t>
  </si>
  <si>
    <t>Pile caps</t>
  </si>
  <si>
    <t>20% Contingency</t>
  </si>
  <si>
    <t>GRAVEL BORROW FOR BACKFILLING STRUCTURES</t>
  </si>
  <si>
    <t>Item No. 151.1 GRAVEL BORROW FOR BACKFILLING STRUCTURES</t>
  </si>
  <si>
    <t>Backfill is equal to excavation minus concrete</t>
  </si>
  <si>
    <t>Excavation</t>
  </si>
  <si>
    <t xml:space="preserve">Backfill </t>
  </si>
  <si>
    <t>BREAK DOWN FOR ITEM 115.1                                 DEMOLITION OF BRIDGE NO. S-05-025</t>
  </si>
  <si>
    <t>BREAK DOWN FOR ITEM 995.02                                           BRIDGE STRUCTURE NO. S-05-025</t>
  </si>
  <si>
    <t>BREAK DOWN FOR ITEM 995.02                                       BRIDGE STRUCTURE NO. S-05-025</t>
  </si>
  <si>
    <t xml:space="preserve">#6 stem </t>
  </si>
  <si>
    <t>#10 footing</t>
  </si>
  <si>
    <t>50' snorkel crane with work platform</t>
  </si>
  <si>
    <t xml:space="preserve">Wood Bridge Demo </t>
  </si>
  <si>
    <t>Unit</t>
  </si>
  <si>
    <t>Excavate existing abuttment walls plus</t>
  </si>
  <si>
    <t>addition area to pour concrete footings</t>
  </si>
  <si>
    <t>lbs</t>
  </si>
  <si>
    <t>Excavated soil is to be used on site for transition</t>
  </si>
  <si>
    <t>Bridge Demolition A</t>
  </si>
  <si>
    <t>Bridge Demolition B</t>
  </si>
  <si>
    <t xml:space="preserve">Unit </t>
  </si>
  <si>
    <t>Material</t>
  </si>
  <si>
    <t>Per Abutment</t>
  </si>
  <si>
    <t xml:space="preserve">QTY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</si>
</sst>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"/>
    <numFmt numFmtId="168" formatCode="_(&quot;$&quot;* #,##0_);_(&quot;$&quot;* \(#,##0\);_(&quot;$&quot;* &quot;-&quot;??_);_(@_)"/>
    <numFmt numFmtId="169" formatCode="_(&quot;$&quot;* #,##0.0_);_(&quot;$&quot;* \(#,##0.0\);_(&quot;$&quot;* &quot;-&quot;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</cellStyleXfs>
  <cellXfs count="57">
    <xf numFmtId="0" fontId="0" fillId="0" borderId="0" xfId="0"/>
    <xf numFmtId="44" fontId="0" fillId="0" borderId="0" xfId="1" applyFont="1"/>
    <xf numFmtId="44" fontId="0" fillId="0" borderId="0" xfId="0" applyNumberFormat="1"/>
    <xf numFmtId="0" fontId="2" fillId="0" borderId="0" xfId="0" applyFont="1" applyFill="1" applyBorder="1" applyAlignment="1">
      <alignment vertical="center" wrapText="1"/>
    </xf>
    <xf numFmtId="0" fontId="5" fillId="0" borderId="0" xfId="0" applyFont="1"/>
    <xf numFmtId="0" fontId="6" fillId="0" borderId="0" xfId="2" applyNumberFormat="1" applyFont="1" applyBorder="1"/>
    <xf numFmtId="0" fontId="0" fillId="0" borderId="1" xfId="0" applyBorder="1"/>
    <xf numFmtId="0" fontId="0" fillId="0" borderId="2" xfId="0" applyBorder="1"/>
    <xf numFmtId="44" fontId="0" fillId="0" borderId="2" xfId="1" applyFont="1" applyBorder="1"/>
    <xf numFmtId="0" fontId="0" fillId="0" borderId="4" xfId="0" applyBorder="1"/>
    <xf numFmtId="0" fontId="0" fillId="0" borderId="0" xfId="0" applyBorder="1"/>
    <xf numFmtId="44" fontId="0" fillId="0" borderId="0" xfId="1" applyFont="1" applyBorder="1"/>
    <xf numFmtId="0" fontId="0" fillId="0" borderId="6" xfId="0" applyBorder="1"/>
    <xf numFmtId="0" fontId="0" fillId="0" borderId="7" xfId="0" applyBorder="1"/>
    <xf numFmtId="44" fontId="0" fillId="0" borderId="7" xfId="1" applyFont="1" applyBorder="1"/>
    <xf numFmtId="0" fontId="0" fillId="0" borderId="0" xfId="0" applyFill="1" applyBorder="1"/>
    <xf numFmtId="0" fontId="0" fillId="0" borderId="7" xfId="0" applyFill="1" applyBorder="1"/>
    <xf numFmtId="44" fontId="0" fillId="0" borderId="3" xfId="1" applyFont="1" applyBorder="1"/>
    <xf numFmtId="44" fontId="0" fillId="0" borderId="5" xfId="1" applyFont="1" applyBorder="1"/>
    <xf numFmtId="44" fontId="0" fillId="0" borderId="8" xfId="1" applyFont="1" applyBorder="1"/>
    <xf numFmtId="44" fontId="0" fillId="0" borderId="0" xfId="1" applyFont="1" applyFill="1" applyBorder="1"/>
    <xf numFmtId="0" fontId="2" fillId="0" borderId="4" xfId="0" applyFont="1" applyFill="1" applyBorder="1" applyAlignment="1">
      <alignment vertical="center" wrapText="1"/>
    </xf>
    <xf numFmtId="0" fontId="0" fillId="0" borderId="4" xfId="0" applyBorder="1" applyAlignment="1">
      <alignment horizontal="left"/>
    </xf>
    <xf numFmtId="0" fontId="0" fillId="0" borderId="1" xfId="0" applyFill="1" applyBorder="1"/>
    <xf numFmtId="0" fontId="2" fillId="0" borderId="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4" fontId="0" fillId="0" borderId="0" xfId="0" applyNumberFormat="1" applyFill="1" applyBorder="1"/>
    <xf numFmtId="0" fontId="0" fillId="0" borderId="6" xfId="0" applyFill="1" applyBorder="1" applyAlignment="1">
      <alignment horizontal="left"/>
    </xf>
    <xf numFmtId="0" fontId="0" fillId="3" borderId="9" xfId="0" applyFill="1" applyBorder="1"/>
    <xf numFmtId="44" fontId="0" fillId="3" borderId="9" xfId="1" applyFont="1" applyFill="1" applyBorder="1"/>
    <xf numFmtId="0" fontId="0" fillId="0" borderId="9" xfId="0" applyBorder="1"/>
    <xf numFmtId="44" fontId="0" fillId="0" borderId="9" xfId="1" applyFont="1" applyBorder="1"/>
    <xf numFmtId="44" fontId="0" fillId="0" borderId="9" xfId="0" applyNumberFormat="1" applyBorder="1"/>
    <xf numFmtId="0" fontId="0" fillId="0" borderId="9" xfId="0" applyFont="1" applyBorder="1"/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0" fillId="0" borderId="9" xfId="1" applyNumberFormat="1" applyFont="1" applyBorder="1"/>
    <xf numFmtId="168" fontId="0" fillId="0" borderId="9" xfId="0" applyNumberFormat="1" applyBorder="1"/>
    <xf numFmtId="168" fontId="0" fillId="0" borderId="3" xfId="1" applyNumberFormat="1" applyFont="1" applyBorder="1"/>
    <xf numFmtId="168" fontId="0" fillId="0" borderId="5" xfId="1" applyNumberFormat="1" applyFont="1" applyBorder="1"/>
    <xf numFmtId="168" fontId="0" fillId="0" borderId="8" xfId="1" applyNumberFormat="1" applyFont="1" applyBorder="1"/>
    <xf numFmtId="168" fontId="0" fillId="0" borderId="0" xfId="0" applyNumberFormat="1"/>
    <xf numFmtId="168" fontId="0" fillId="0" borderId="0" xfId="1" applyNumberFormat="1" applyFont="1" applyBorder="1"/>
    <xf numFmtId="168" fontId="0" fillId="0" borderId="0" xfId="0" applyNumberFormat="1" applyBorder="1"/>
    <xf numFmtId="169" fontId="0" fillId="0" borderId="0" xfId="0" applyNumberFormat="1" applyBorder="1"/>
    <xf numFmtId="0" fontId="0" fillId="0" borderId="3" xfId="0" applyBorder="1"/>
    <xf numFmtId="0" fontId="0" fillId="0" borderId="5" xfId="0" applyBorder="1"/>
    <xf numFmtId="0" fontId="0" fillId="0" borderId="8" xfId="0" applyBorder="1"/>
    <xf numFmtId="0" fontId="5" fillId="0" borderId="0" xfId="0" applyFont="1" applyBorder="1" applyAlignment="1">
      <alignment horizontal="left"/>
    </xf>
    <xf numFmtId="164" fontId="0" fillId="0" borderId="0" xfId="0" applyNumberFormat="1" applyBorder="1"/>
    <xf numFmtId="164" fontId="0" fillId="0" borderId="8" xfId="0" applyNumberFormat="1" applyBorder="1"/>
    <xf numFmtId="164" fontId="0" fillId="0" borderId="5" xfId="0" applyNumberFormat="1" applyBorder="1"/>
    <xf numFmtId="0" fontId="0" fillId="0" borderId="0" xfId="0" applyBorder="1" applyAlignment="1">
      <alignment wrapText="1"/>
    </xf>
    <xf numFmtId="1" fontId="0" fillId="0" borderId="0" xfId="0" applyNumberFormat="1" applyBorder="1"/>
  </cellXfs>
  <cellStyles count="7">
    <cellStyle name="Currency" xfId="1" builtinId="4"/>
    <cellStyle name="Currency 2" xfId="4" xr:uid="{00000000-0005-0000-0000-000030000000}"/>
    <cellStyle name="Currency 3" xfId="3" xr:uid="{00000000-0005-0000-0000-00002F000000}"/>
    <cellStyle name="Normal" xfId="0" builtinId="0"/>
    <cellStyle name="Normal 2" xfId="5" xr:uid="{00000000-0005-0000-0000-000032000000}"/>
    <cellStyle name="Normal 3" xfId="2" xr:uid="{00000000-0005-0000-0000-000031000000}"/>
    <cellStyle name="Percent 2" xfId="6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2B229-2A5F-4A1B-94FE-F1347150DA72}">
  <dimension ref="B2:H19"/>
  <sheetViews>
    <sheetView showGridLines="0" tabSelected="1" workbookViewId="0">
      <selection activeCell="H16" sqref="H16"/>
    </sheetView>
  </sheetViews>
  <sheetFormatPr defaultRowHeight="14.5" x14ac:dyDescent="0.35"/>
  <cols>
    <col min="3" max="3" width="49.7265625" customWidth="1"/>
    <col min="5" max="5" width="13.6328125" style="1" bestFit="1" customWidth="1"/>
    <col min="7" max="7" width="13.6328125" bestFit="1" customWidth="1"/>
  </cols>
  <sheetData>
    <row r="2" spans="2:8" x14ac:dyDescent="0.35">
      <c r="B2" s="30" t="s">
        <v>0</v>
      </c>
      <c r="C2" s="30" t="s">
        <v>1</v>
      </c>
      <c r="D2" s="30" t="s">
        <v>2</v>
      </c>
      <c r="E2" s="31" t="s">
        <v>3</v>
      </c>
      <c r="F2" s="30" t="s">
        <v>4</v>
      </c>
      <c r="G2" s="30" t="s">
        <v>5</v>
      </c>
    </row>
    <row r="3" spans="2:8" x14ac:dyDescent="0.35">
      <c r="B3" s="32">
        <v>115.1</v>
      </c>
      <c r="C3" s="32" t="s">
        <v>15</v>
      </c>
      <c r="D3" s="32"/>
      <c r="E3" s="33"/>
      <c r="F3" s="32"/>
      <c r="G3" s="34"/>
    </row>
    <row r="4" spans="2:8" x14ac:dyDescent="0.35">
      <c r="B4" s="32">
        <v>995.02</v>
      </c>
      <c r="C4" s="35" t="s">
        <v>16</v>
      </c>
      <c r="D4" s="32"/>
      <c r="E4" s="33"/>
      <c r="F4" s="32"/>
      <c r="G4" s="34"/>
    </row>
    <row r="5" spans="2:8" x14ac:dyDescent="0.35">
      <c r="B5" s="32"/>
      <c r="C5" s="32"/>
      <c r="D5" s="32"/>
      <c r="E5" s="33"/>
      <c r="F5" s="32"/>
      <c r="G5" s="34"/>
    </row>
    <row r="6" spans="2:8" x14ac:dyDescent="0.35">
      <c r="B6" s="32"/>
      <c r="C6" s="36" t="s">
        <v>111</v>
      </c>
      <c r="D6" s="32"/>
      <c r="E6" s="33"/>
      <c r="F6" s="32"/>
      <c r="G6" s="34"/>
    </row>
    <row r="7" spans="2:8" x14ac:dyDescent="0.35">
      <c r="B7" s="32"/>
      <c r="C7" s="36"/>
      <c r="D7" s="32"/>
      <c r="E7" s="33"/>
      <c r="F7" s="32"/>
      <c r="G7" s="34"/>
    </row>
    <row r="8" spans="2:8" x14ac:dyDescent="0.35">
      <c r="B8" s="32"/>
      <c r="C8" s="37" t="s">
        <v>11</v>
      </c>
      <c r="D8" s="32" t="s">
        <v>12</v>
      </c>
      <c r="E8" s="34">
        <f>'PREFABRICATED TRUSS BRIDGE'!F12</f>
        <v>418145.2</v>
      </c>
      <c r="F8" s="32">
        <v>1</v>
      </c>
      <c r="G8" s="40">
        <f>ROUNDUP(F8*E8,1-(LOG10(ABS(E8*F8))))</f>
        <v>420000</v>
      </c>
    </row>
    <row r="9" spans="2:8" x14ac:dyDescent="0.35">
      <c r="B9" s="32">
        <v>910.1</v>
      </c>
      <c r="C9" s="32" t="s">
        <v>96</v>
      </c>
      <c r="D9" s="32" t="s">
        <v>7</v>
      </c>
      <c r="E9" s="33">
        <v>4</v>
      </c>
      <c r="F9" s="32">
        <f>'910.1'!G6</f>
        <v>2600</v>
      </c>
      <c r="G9" s="40">
        <f t="shared" ref="G9:G12" si="0">ROUNDUP(F9*E9,1-(LOG10(ABS(E9*F9))))</f>
        <v>11000</v>
      </c>
    </row>
    <row r="10" spans="2:8" x14ac:dyDescent="0.35">
      <c r="B10" s="32">
        <v>903</v>
      </c>
      <c r="C10" s="38" t="s">
        <v>95</v>
      </c>
      <c r="D10" s="32" t="s">
        <v>8</v>
      </c>
      <c r="E10" s="33">
        <v>440</v>
      </c>
      <c r="F10" s="39">
        <f>'903'!D14</f>
        <v>25</v>
      </c>
      <c r="G10" s="40">
        <f t="shared" si="0"/>
        <v>11000</v>
      </c>
    </row>
    <row r="11" spans="2:8" x14ac:dyDescent="0.35">
      <c r="B11" s="32">
        <v>121.1</v>
      </c>
      <c r="C11" s="38" t="s">
        <v>9</v>
      </c>
      <c r="D11" s="32" t="s">
        <v>8</v>
      </c>
      <c r="E11" s="33">
        <v>38</v>
      </c>
      <c r="F11" s="39">
        <f>'121.1'!D11</f>
        <v>130</v>
      </c>
      <c r="G11" s="40">
        <f t="shared" si="0"/>
        <v>5000</v>
      </c>
    </row>
    <row r="12" spans="2:8" x14ac:dyDescent="0.35">
      <c r="B12" s="32">
        <v>151.1</v>
      </c>
      <c r="C12" s="38" t="s">
        <v>104</v>
      </c>
      <c r="D12" s="32" t="s">
        <v>8</v>
      </c>
      <c r="E12" s="33">
        <v>45</v>
      </c>
      <c r="F12" s="39">
        <f>'151.1'!D8</f>
        <v>120</v>
      </c>
      <c r="G12" s="40">
        <f t="shared" si="0"/>
        <v>5400</v>
      </c>
    </row>
    <row r="13" spans="2:8" x14ac:dyDescent="0.35">
      <c r="B13" s="32"/>
      <c r="C13" s="38"/>
      <c r="D13" s="32"/>
      <c r="E13" s="33"/>
      <c r="F13" s="32"/>
      <c r="G13" s="40"/>
      <c r="H13" t="s">
        <v>13</v>
      </c>
    </row>
    <row r="14" spans="2:8" x14ac:dyDescent="0.35">
      <c r="B14" s="32"/>
      <c r="C14" s="36" t="s">
        <v>109</v>
      </c>
      <c r="D14" s="32"/>
      <c r="E14" s="33"/>
      <c r="F14" s="32"/>
      <c r="G14" s="40"/>
    </row>
    <row r="15" spans="2:8" x14ac:dyDescent="0.35">
      <c r="B15" s="32"/>
      <c r="C15" s="36"/>
      <c r="D15" s="32"/>
      <c r="E15" s="33"/>
      <c r="F15" s="32"/>
      <c r="G15" s="40"/>
    </row>
    <row r="16" spans="2:8" x14ac:dyDescent="0.35">
      <c r="B16" s="32">
        <v>181.14</v>
      </c>
      <c r="C16" s="32" t="s">
        <v>10</v>
      </c>
      <c r="D16" s="32" t="s">
        <v>6</v>
      </c>
      <c r="E16" s="33">
        <v>400</v>
      </c>
      <c r="F16" s="32">
        <v>70</v>
      </c>
      <c r="G16" s="40">
        <f t="shared" ref="G16:G17" si="1">ROUNDUP(F16*E16,1-(LOG10(ABS(E16*F16))))</f>
        <v>28000</v>
      </c>
    </row>
    <row r="17" spans="2:7" x14ac:dyDescent="0.35">
      <c r="B17" s="32"/>
      <c r="C17" s="32" t="s">
        <v>101</v>
      </c>
      <c r="D17" s="32" t="s">
        <v>12</v>
      </c>
      <c r="E17" s="33">
        <f>'A - REMOVAL OF EXISTING BRIDGE'!F10</f>
        <v>31100</v>
      </c>
      <c r="F17" s="32">
        <v>1</v>
      </c>
      <c r="G17" s="40">
        <f t="shared" si="1"/>
        <v>32000</v>
      </c>
    </row>
    <row r="18" spans="2:7" x14ac:dyDescent="0.35">
      <c r="B18" s="32"/>
      <c r="C18" s="32"/>
      <c r="D18" s="32"/>
      <c r="E18" s="33"/>
      <c r="F18" s="32"/>
      <c r="G18" s="40"/>
    </row>
    <row r="19" spans="2:7" x14ac:dyDescent="0.35">
      <c r="B19" s="32"/>
      <c r="C19" s="32"/>
      <c r="D19" s="32"/>
      <c r="E19" s="33"/>
      <c r="F19" s="32" t="s">
        <v>24</v>
      </c>
      <c r="G19" s="40">
        <f>SUM(G3:G17)</f>
        <v>512400</v>
      </c>
    </row>
  </sheetData>
  <mergeCells count="2">
    <mergeCell ref="C6:C7"/>
    <mergeCell ref="C14:C1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C9F1C-2BB9-4022-8924-B520CA42B730}">
  <dimension ref="B1:H6"/>
  <sheetViews>
    <sheetView showGridLines="0" workbookViewId="0">
      <selection activeCell="G15" sqref="G15"/>
    </sheetView>
  </sheetViews>
  <sheetFormatPr defaultRowHeight="14.5" x14ac:dyDescent="0.35"/>
  <cols>
    <col min="2" max="2" width="11.90625" customWidth="1"/>
    <col min="3" max="3" width="12.54296875" bestFit="1" customWidth="1"/>
  </cols>
  <sheetData>
    <row r="1" spans="2:8" ht="15" thickBot="1" x14ac:dyDescent="0.4">
      <c r="B1" s="4" t="s">
        <v>97</v>
      </c>
    </row>
    <row r="2" spans="2:8" x14ac:dyDescent="0.35">
      <c r="B2" s="6" t="s">
        <v>79</v>
      </c>
      <c r="C2" s="7" t="s">
        <v>80</v>
      </c>
      <c r="D2" s="7" t="s">
        <v>81</v>
      </c>
      <c r="E2" s="7" t="s">
        <v>84</v>
      </c>
      <c r="F2" s="7" t="s">
        <v>82</v>
      </c>
      <c r="G2" s="48" t="s">
        <v>83</v>
      </c>
      <c r="H2" s="10"/>
    </row>
    <row r="3" spans="2:8" x14ac:dyDescent="0.35">
      <c r="B3" s="9" t="s">
        <v>113</v>
      </c>
      <c r="C3" s="10">
        <v>8</v>
      </c>
      <c r="D3" s="10">
        <f>15*2</f>
        <v>30</v>
      </c>
      <c r="E3" s="10">
        <f>D3*C3</f>
        <v>240</v>
      </c>
      <c r="F3" s="10">
        <v>4.3</v>
      </c>
      <c r="G3" s="54">
        <f>F3*E3</f>
        <v>1032</v>
      </c>
      <c r="H3" s="10"/>
    </row>
    <row r="4" spans="2:8" ht="15" thickBot="1" x14ac:dyDescent="0.4">
      <c r="B4" s="12" t="s">
        <v>112</v>
      </c>
      <c r="C4" s="13">
        <v>7</v>
      </c>
      <c r="D4" s="13">
        <f>12*2</f>
        <v>24</v>
      </c>
      <c r="E4" s="13">
        <f t="shared" ref="E4" si="0">D4*C4</f>
        <v>168</v>
      </c>
      <c r="F4" s="13">
        <v>1.5</v>
      </c>
      <c r="G4" s="53">
        <f t="shared" ref="G4" si="1">F4*E4</f>
        <v>252</v>
      </c>
      <c r="H4" s="10"/>
    </row>
    <row r="5" spans="2:8" x14ac:dyDescent="0.35">
      <c r="B5" s="10"/>
      <c r="C5" s="10"/>
      <c r="D5" s="10"/>
      <c r="E5" s="10"/>
      <c r="F5" s="10" t="s">
        <v>24</v>
      </c>
      <c r="G5" s="52">
        <f>SUM(G3:G4)*2</f>
        <v>2568</v>
      </c>
      <c r="H5" s="10" t="s">
        <v>119</v>
      </c>
    </row>
    <row r="6" spans="2:8" x14ac:dyDescent="0.35">
      <c r="B6" s="10"/>
      <c r="C6" s="10"/>
      <c r="D6" s="10"/>
      <c r="E6" s="10"/>
      <c r="F6" s="10" t="s">
        <v>25</v>
      </c>
      <c r="G6" s="10">
        <v>2600</v>
      </c>
      <c r="H6" s="10" t="s">
        <v>119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FB068-4C61-47B7-8F17-6738140CED24}">
  <dimension ref="B1:D10"/>
  <sheetViews>
    <sheetView showGridLines="0" workbookViewId="0">
      <selection activeCell="J17" sqref="J17"/>
    </sheetView>
  </sheetViews>
  <sheetFormatPr defaultRowHeight="14.5" x14ac:dyDescent="0.35"/>
  <cols>
    <col min="2" max="2" width="13.36328125" customWidth="1"/>
    <col min="3" max="3" width="4.26953125" bestFit="1" customWidth="1"/>
    <col min="5" max="5" width="4.1796875" customWidth="1"/>
    <col min="6" max="6" width="3.54296875" customWidth="1"/>
  </cols>
  <sheetData>
    <row r="1" spans="2:4" x14ac:dyDescent="0.35">
      <c r="B1" s="26" t="s">
        <v>98</v>
      </c>
      <c r="C1" s="26"/>
      <c r="D1" s="25"/>
    </row>
    <row r="2" spans="2:4" x14ac:dyDescent="0.35">
      <c r="B2" t="s">
        <v>120</v>
      </c>
    </row>
    <row r="4" spans="2:4" ht="15" thickBot="1" x14ac:dyDescent="0.4">
      <c r="B4" t="s">
        <v>85</v>
      </c>
      <c r="C4" t="s">
        <v>116</v>
      </c>
      <c r="D4" t="s">
        <v>4</v>
      </c>
    </row>
    <row r="5" spans="2:4" s="10" customFormat="1" x14ac:dyDescent="0.35">
      <c r="B5" s="6" t="s">
        <v>18</v>
      </c>
      <c r="C5" s="7" t="s">
        <v>22</v>
      </c>
      <c r="D5" s="48">
        <v>7</v>
      </c>
    </row>
    <row r="6" spans="2:4" s="10" customFormat="1" x14ac:dyDescent="0.35">
      <c r="B6" s="9" t="s">
        <v>19</v>
      </c>
      <c r="C6" s="10" t="s">
        <v>22</v>
      </c>
      <c r="D6" s="49">
        <v>13</v>
      </c>
    </row>
    <row r="7" spans="2:4" s="10" customFormat="1" x14ac:dyDescent="0.35">
      <c r="B7" s="9" t="s">
        <v>20</v>
      </c>
      <c r="C7" s="10" t="s">
        <v>22</v>
      </c>
      <c r="D7" s="49">
        <v>15</v>
      </c>
    </row>
    <row r="8" spans="2:4" s="10" customFormat="1" ht="15" thickBot="1" x14ac:dyDescent="0.4">
      <c r="B8" s="12" t="s">
        <v>21</v>
      </c>
      <c r="C8" s="13" t="s">
        <v>23</v>
      </c>
      <c r="D8" s="53">
        <f>(D5*D6*D7/27)*2</f>
        <v>101.11111111111111</v>
      </c>
    </row>
    <row r="9" spans="2:4" s="10" customFormat="1" x14ac:dyDescent="0.35">
      <c r="B9" s="10" t="s">
        <v>24</v>
      </c>
      <c r="C9" s="10" t="s">
        <v>23</v>
      </c>
      <c r="D9" s="52">
        <f>D8</f>
        <v>101.11111111111111</v>
      </c>
    </row>
    <row r="10" spans="2:4" s="10" customFormat="1" x14ac:dyDescent="0.35">
      <c r="B10" s="10" t="s">
        <v>25</v>
      </c>
      <c r="C10" s="10" t="s">
        <v>23</v>
      </c>
      <c r="D10" s="10">
        <v>120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CDDB0-416C-4C96-BEAD-D955E42391E1}">
  <dimension ref="B1:D7"/>
  <sheetViews>
    <sheetView showGridLines="0" workbookViewId="0">
      <selection activeCell="D10" sqref="D10"/>
    </sheetView>
  </sheetViews>
  <sheetFormatPr defaultRowHeight="14.5" x14ac:dyDescent="0.35"/>
  <cols>
    <col min="3" max="3" width="4.26953125" bestFit="1" customWidth="1"/>
    <col min="4" max="4" width="6.81640625" customWidth="1"/>
    <col min="5" max="5" width="5.36328125" bestFit="1" customWidth="1"/>
  </cols>
  <sheetData>
    <row r="1" spans="2:4" x14ac:dyDescent="0.35">
      <c r="B1" s="4" t="s">
        <v>88</v>
      </c>
      <c r="C1" s="4"/>
    </row>
    <row r="2" spans="2:4" s="10" customFormat="1" ht="15" thickBot="1" x14ac:dyDescent="0.4">
      <c r="C2" s="10" t="s">
        <v>116</v>
      </c>
      <c r="D2" s="10" t="s">
        <v>126</v>
      </c>
    </row>
    <row r="3" spans="2:4" s="10" customFormat="1" x14ac:dyDescent="0.35">
      <c r="B3" s="6" t="s">
        <v>89</v>
      </c>
      <c r="C3" s="7" t="s">
        <v>22</v>
      </c>
      <c r="D3" s="48">
        <v>2</v>
      </c>
    </row>
    <row r="4" spans="2:4" s="10" customFormat="1" x14ac:dyDescent="0.35">
      <c r="B4" s="9" t="s">
        <v>90</v>
      </c>
      <c r="C4" s="10" t="s">
        <v>22</v>
      </c>
      <c r="D4" s="49">
        <v>100</v>
      </c>
    </row>
    <row r="5" spans="2:4" s="10" customFormat="1" ht="15" thickBot="1" x14ac:dyDescent="0.4">
      <c r="B5" s="12" t="s">
        <v>91</v>
      </c>
      <c r="C5" s="13" t="s">
        <v>22</v>
      </c>
      <c r="D5" s="50">
        <v>15</v>
      </c>
    </row>
    <row r="6" spans="2:4" s="10" customFormat="1" x14ac:dyDescent="0.35">
      <c r="B6" s="10" t="s">
        <v>24</v>
      </c>
      <c r="C6" s="10">
        <f>D5*D4*D3/27</f>
        <v>111.11111111111111</v>
      </c>
      <c r="D6" s="10" t="s">
        <v>23</v>
      </c>
    </row>
    <row r="7" spans="2:4" s="10" customFormat="1" x14ac:dyDescent="0.35">
      <c r="B7" s="10" t="s">
        <v>25</v>
      </c>
      <c r="C7" s="10">
        <v>120</v>
      </c>
      <c r="D7" s="10" t="s">
        <v>23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22643-B9D3-4306-AE30-71B4320D0E47}">
  <dimension ref="A1:C32"/>
  <sheetViews>
    <sheetView workbookViewId="0">
      <selection activeCell="C9" sqref="C9"/>
    </sheetView>
  </sheetViews>
  <sheetFormatPr defaultRowHeight="14.5" x14ac:dyDescent="0.35"/>
  <cols>
    <col min="1" max="1" width="11.1796875" bestFit="1" customWidth="1"/>
  </cols>
  <sheetData>
    <row r="1" spans="1:3" x14ac:dyDescent="0.35">
      <c r="A1" t="s">
        <v>54</v>
      </c>
    </row>
    <row r="2" spans="1:3" x14ac:dyDescent="0.35">
      <c r="B2" t="s">
        <v>29</v>
      </c>
    </row>
    <row r="3" spans="1:3" x14ac:dyDescent="0.35">
      <c r="B3" t="s">
        <v>26</v>
      </c>
    </row>
    <row r="4" spans="1:3" x14ac:dyDescent="0.35">
      <c r="B4" t="s">
        <v>27</v>
      </c>
    </row>
    <row r="5" spans="1:3" x14ac:dyDescent="0.35">
      <c r="B5" t="s">
        <v>28</v>
      </c>
    </row>
    <row r="6" spans="1:3" x14ac:dyDescent="0.35">
      <c r="B6" t="s">
        <v>30</v>
      </c>
    </row>
    <row r="7" spans="1:3" x14ac:dyDescent="0.35">
      <c r="B7" t="s">
        <v>32</v>
      </c>
    </row>
    <row r="8" spans="1:3" x14ac:dyDescent="0.35">
      <c r="A8" t="s">
        <v>33</v>
      </c>
    </row>
    <row r="9" spans="1:3" x14ac:dyDescent="0.35">
      <c r="B9" t="s">
        <v>34</v>
      </c>
    </row>
    <row r="10" spans="1:3" x14ac:dyDescent="0.35">
      <c r="B10" t="s">
        <v>35</v>
      </c>
    </row>
    <row r="11" spans="1:3" x14ac:dyDescent="0.35">
      <c r="C11" t="s">
        <v>37</v>
      </c>
    </row>
    <row r="12" spans="1:3" x14ac:dyDescent="0.35">
      <c r="C12" t="s">
        <v>36</v>
      </c>
    </row>
    <row r="13" spans="1:3" x14ac:dyDescent="0.35">
      <c r="C13" t="s">
        <v>38</v>
      </c>
    </row>
    <row r="14" spans="1:3" x14ac:dyDescent="0.35">
      <c r="B14" t="s">
        <v>46</v>
      </c>
    </row>
    <row r="15" spans="1:3" x14ac:dyDescent="0.35">
      <c r="B15" t="s">
        <v>39</v>
      </c>
    </row>
    <row r="16" spans="1:3" x14ac:dyDescent="0.35">
      <c r="B16" t="s">
        <v>40</v>
      </c>
    </row>
    <row r="17" spans="1:3" x14ac:dyDescent="0.35">
      <c r="B17" t="s">
        <v>41</v>
      </c>
    </row>
    <row r="18" spans="1:3" x14ac:dyDescent="0.35">
      <c r="C18" t="s">
        <v>42</v>
      </c>
    </row>
    <row r="19" spans="1:3" x14ac:dyDescent="0.35">
      <c r="C19" t="s">
        <v>43</v>
      </c>
    </row>
    <row r="20" spans="1:3" x14ac:dyDescent="0.35">
      <c r="A20" t="s">
        <v>31</v>
      </c>
    </row>
    <row r="21" spans="1:3" x14ac:dyDescent="0.35">
      <c r="B21" t="s">
        <v>44</v>
      </c>
    </row>
    <row r="22" spans="1:3" x14ac:dyDescent="0.35">
      <c r="B22" t="s">
        <v>45</v>
      </c>
    </row>
    <row r="23" spans="1:3" x14ac:dyDescent="0.35">
      <c r="B23" t="s">
        <v>47</v>
      </c>
    </row>
    <row r="24" spans="1:3" x14ac:dyDescent="0.35">
      <c r="B24" t="s">
        <v>48</v>
      </c>
    </row>
    <row r="25" spans="1:3" x14ac:dyDescent="0.35">
      <c r="B25" t="s">
        <v>49</v>
      </c>
    </row>
    <row r="26" spans="1:3" x14ac:dyDescent="0.35">
      <c r="C26" t="s">
        <v>50</v>
      </c>
    </row>
    <row r="27" spans="1:3" x14ac:dyDescent="0.35">
      <c r="C27" t="s">
        <v>51</v>
      </c>
    </row>
    <row r="28" spans="1:3" x14ac:dyDescent="0.35">
      <c r="B28" t="s">
        <v>52</v>
      </c>
    </row>
    <row r="29" spans="1:3" x14ac:dyDescent="0.35">
      <c r="A29" t="s">
        <v>53</v>
      </c>
    </row>
    <row r="30" spans="1:3" x14ac:dyDescent="0.35">
      <c r="B30" t="s">
        <v>56</v>
      </c>
    </row>
    <row r="31" spans="1:3" x14ac:dyDescent="0.35">
      <c r="B31" t="s">
        <v>55</v>
      </c>
    </row>
    <row r="32" spans="1:3" x14ac:dyDescent="0.35">
      <c r="B32" t="s">
        <v>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53563-CC8B-426C-B2C3-B45A0040DF31}">
  <dimension ref="B2:H19"/>
  <sheetViews>
    <sheetView showGridLines="0" zoomScale="106" workbookViewId="0">
      <selection activeCell="H16" sqref="H16"/>
    </sheetView>
  </sheetViews>
  <sheetFormatPr defaultRowHeight="14.5" x14ac:dyDescent="0.35"/>
  <cols>
    <col min="3" max="3" width="48.90625" customWidth="1"/>
    <col min="5" max="5" width="13.6328125" style="1" bestFit="1" customWidth="1"/>
    <col min="7" max="7" width="13.6328125" bestFit="1" customWidth="1"/>
  </cols>
  <sheetData>
    <row r="2" spans="2:8" x14ac:dyDescent="0.35">
      <c r="B2" s="30" t="s">
        <v>0</v>
      </c>
      <c r="C2" s="30" t="s">
        <v>1</v>
      </c>
      <c r="D2" s="30" t="s">
        <v>2</v>
      </c>
      <c r="E2" s="31" t="s">
        <v>3</v>
      </c>
      <c r="F2" s="30" t="s">
        <v>4</v>
      </c>
      <c r="G2" s="30" t="s">
        <v>5</v>
      </c>
    </row>
    <row r="3" spans="2:8" x14ac:dyDescent="0.35">
      <c r="B3" s="32">
        <v>115.1</v>
      </c>
      <c r="C3" s="32" t="s">
        <v>15</v>
      </c>
      <c r="D3" s="32"/>
      <c r="E3" s="33"/>
      <c r="F3" s="32"/>
      <c r="G3" s="34"/>
    </row>
    <row r="4" spans="2:8" x14ac:dyDescent="0.35">
      <c r="B4" s="32">
        <v>995.02</v>
      </c>
      <c r="C4" s="35" t="s">
        <v>16</v>
      </c>
      <c r="D4" s="32"/>
      <c r="E4" s="33"/>
      <c r="F4" s="32"/>
      <c r="G4" s="34"/>
    </row>
    <row r="5" spans="2:8" x14ac:dyDescent="0.35">
      <c r="B5" s="32"/>
      <c r="C5" s="32"/>
      <c r="D5" s="32"/>
      <c r="E5" s="33"/>
      <c r="F5" s="32"/>
      <c r="G5" s="34"/>
    </row>
    <row r="6" spans="2:8" x14ac:dyDescent="0.35">
      <c r="B6" s="32"/>
      <c r="C6" s="36" t="s">
        <v>110</v>
      </c>
      <c r="D6" s="32"/>
      <c r="E6" s="33"/>
      <c r="F6" s="32"/>
      <c r="G6" s="34"/>
    </row>
    <row r="7" spans="2:8" x14ac:dyDescent="0.35">
      <c r="B7" s="32"/>
      <c r="C7" s="36"/>
      <c r="D7" s="32"/>
      <c r="E7" s="33"/>
      <c r="F7" s="32"/>
      <c r="G7" s="34"/>
    </row>
    <row r="8" spans="2:8" x14ac:dyDescent="0.35">
      <c r="B8" s="32"/>
      <c r="C8" s="37" t="s">
        <v>11</v>
      </c>
      <c r="D8" s="32" t="s">
        <v>12</v>
      </c>
      <c r="E8" s="33">
        <f>'PREFABRICATED TRUSS BRIDGE'!F12</f>
        <v>418145.2</v>
      </c>
      <c r="F8" s="32">
        <v>1</v>
      </c>
      <c r="G8" s="40">
        <f>ROUNDUP(F8*E8,1-(LOG10(ABS(E8*F8))))</f>
        <v>420000</v>
      </c>
    </row>
    <row r="9" spans="2:8" x14ac:dyDescent="0.35">
      <c r="B9" s="32">
        <v>910.1</v>
      </c>
      <c r="C9" s="32" t="s">
        <v>96</v>
      </c>
      <c r="D9" s="32" t="s">
        <v>7</v>
      </c>
      <c r="E9" s="33">
        <v>4</v>
      </c>
      <c r="F9" s="32">
        <f>'910.1'!G6</f>
        <v>2600</v>
      </c>
      <c r="G9" s="40">
        <f t="shared" ref="G9:G12" si="0">ROUNDUP(F9*E9,1-(LOG10(ABS(E9*F9))))</f>
        <v>11000</v>
      </c>
    </row>
    <row r="10" spans="2:8" x14ac:dyDescent="0.35">
      <c r="B10" s="32">
        <v>903</v>
      </c>
      <c r="C10" s="38" t="s">
        <v>95</v>
      </c>
      <c r="D10" s="32" t="s">
        <v>8</v>
      </c>
      <c r="E10" s="33">
        <v>440</v>
      </c>
      <c r="F10" s="39">
        <f>'903'!D14</f>
        <v>25</v>
      </c>
      <c r="G10" s="40">
        <f t="shared" si="0"/>
        <v>11000</v>
      </c>
    </row>
    <row r="11" spans="2:8" x14ac:dyDescent="0.35">
      <c r="B11" s="32">
        <v>121.1</v>
      </c>
      <c r="C11" s="38" t="s">
        <v>9</v>
      </c>
      <c r="D11" s="32" t="s">
        <v>8</v>
      </c>
      <c r="E11" s="33">
        <v>38</v>
      </c>
      <c r="F11" s="39">
        <f>'121.1'!D11</f>
        <v>130</v>
      </c>
      <c r="G11" s="40">
        <f t="shared" si="0"/>
        <v>5000</v>
      </c>
    </row>
    <row r="12" spans="2:8" x14ac:dyDescent="0.35">
      <c r="B12" s="32">
        <v>151.1</v>
      </c>
      <c r="C12" s="38" t="s">
        <v>104</v>
      </c>
      <c r="D12" s="32" t="s">
        <v>8</v>
      </c>
      <c r="E12" s="33">
        <v>45</v>
      </c>
      <c r="F12" s="39">
        <f>'151.1'!D8</f>
        <v>120</v>
      </c>
      <c r="G12" s="40">
        <f t="shared" si="0"/>
        <v>5400</v>
      </c>
    </row>
    <row r="13" spans="2:8" x14ac:dyDescent="0.35">
      <c r="B13" s="32"/>
      <c r="C13" s="38"/>
      <c r="D13" s="32"/>
      <c r="E13" s="33"/>
      <c r="F13" s="32"/>
      <c r="G13" s="40"/>
      <c r="H13" t="s">
        <v>13</v>
      </c>
    </row>
    <row r="14" spans="2:8" x14ac:dyDescent="0.35">
      <c r="B14" s="32"/>
      <c r="C14" s="36" t="s">
        <v>109</v>
      </c>
      <c r="D14" s="32"/>
      <c r="E14" s="33"/>
      <c r="F14" s="32"/>
      <c r="G14" s="40"/>
    </row>
    <row r="15" spans="2:8" x14ac:dyDescent="0.35">
      <c r="B15" s="32"/>
      <c r="C15" s="36"/>
      <c r="D15" s="32"/>
      <c r="E15" s="33"/>
      <c r="F15" s="32"/>
      <c r="G15" s="40"/>
    </row>
    <row r="16" spans="2:8" x14ac:dyDescent="0.35">
      <c r="B16" s="32">
        <v>181.14</v>
      </c>
      <c r="C16" s="32" t="s">
        <v>10</v>
      </c>
      <c r="D16" s="32" t="s">
        <v>6</v>
      </c>
      <c r="E16" s="33">
        <v>400</v>
      </c>
      <c r="F16" s="32">
        <v>70</v>
      </c>
      <c r="G16" s="40">
        <f t="shared" ref="G16:G17" si="1">ROUNDUP(F16*E16,1-(LOG10(ABS(E16*F16))))</f>
        <v>28000</v>
      </c>
    </row>
    <row r="17" spans="2:7" x14ac:dyDescent="0.35">
      <c r="B17" s="32"/>
      <c r="C17" s="32" t="s">
        <v>101</v>
      </c>
      <c r="D17" s="32" t="s">
        <v>12</v>
      </c>
      <c r="E17" s="33">
        <f>'B - REMOVAL OF EXISTING BRIDGE'!F13</f>
        <v>150000</v>
      </c>
      <c r="F17" s="32">
        <v>1</v>
      </c>
      <c r="G17" s="40">
        <f t="shared" si="1"/>
        <v>150000</v>
      </c>
    </row>
    <row r="18" spans="2:7" x14ac:dyDescent="0.35">
      <c r="B18" s="32"/>
      <c r="C18" s="32"/>
      <c r="D18" s="32"/>
      <c r="E18" s="33"/>
      <c r="F18" s="32"/>
      <c r="G18" s="40"/>
    </row>
    <row r="19" spans="2:7" x14ac:dyDescent="0.35">
      <c r="B19" s="32"/>
      <c r="C19" s="32"/>
      <c r="D19" s="32"/>
      <c r="E19" s="33"/>
      <c r="F19" s="32" t="s">
        <v>24</v>
      </c>
      <c r="G19" s="40">
        <f>SUM(G3:G17)</f>
        <v>630400</v>
      </c>
    </row>
  </sheetData>
  <mergeCells count="2">
    <mergeCell ref="C14:C15"/>
    <mergeCell ref="C6:C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47616-DE57-45C3-B23D-6CA021AFFE78}">
  <dimension ref="B3:F10"/>
  <sheetViews>
    <sheetView showGridLines="0" workbookViewId="0">
      <selection activeCell="D15" sqref="D15"/>
    </sheetView>
  </sheetViews>
  <sheetFormatPr defaultRowHeight="14.5" x14ac:dyDescent="0.35"/>
  <cols>
    <col min="2" max="2" width="33.7265625" customWidth="1"/>
    <col min="4" max="4" width="10.08984375" bestFit="1" customWidth="1"/>
    <col min="5" max="5" width="15" bestFit="1" customWidth="1"/>
    <col min="6" max="6" width="12.08984375" bestFit="1" customWidth="1"/>
  </cols>
  <sheetData>
    <row r="3" spans="2:6" x14ac:dyDescent="0.35">
      <c r="B3" s="51" t="s">
        <v>121</v>
      </c>
      <c r="C3" s="10"/>
      <c r="D3" s="10"/>
      <c r="E3" s="10"/>
      <c r="F3" s="11"/>
    </row>
    <row r="4" spans="2:6" ht="15" thickBot="1" x14ac:dyDescent="0.4">
      <c r="B4" s="51"/>
      <c r="C4" s="10" t="s">
        <v>116</v>
      </c>
      <c r="D4" s="10" t="s">
        <v>5</v>
      </c>
      <c r="E4" s="10" t="s">
        <v>4</v>
      </c>
      <c r="F4" s="11"/>
    </row>
    <row r="5" spans="2:6" x14ac:dyDescent="0.35">
      <c r="B5" s="6" t="s">
        <v>114</v>
      </c>
      <c r="C5" s="7" t="s">
        <v>68</v>
      </c>
      <c r="D5" s="8">
        <v>350</v>
      </c>
      <c r="E5" s="7">
        <v>3</v>
      </c>
      <c r="F5" s="41">
        <f>ROUNDUP(E5*D5,1-(LOG10(ABS(D5*E5))))</f>
        <v>1100</v>
      </c>
    </row>
    <row r="6" spans="2:6" x14ac:dyDescent="0.35">
      <c r="B6" s="21" t="s">
        <v>71</v>
      </c>
      <c r="C6" s="10" t="s">
        <v>68</v>
      </c>
      <c r="D6" s="11">
        <v>932</v>
      </c>
      <c r="E6" s="15">
        <v>3</v>
      </c>
      <c r="F6" s="42">
        <f t="shared" ref="F6:F7" si="0">ROUNDUP(E6*D6,1-(LOG10(ABS(D6*E6))))</f>
        <v>2800</v>
      </c>
    </row>
    <row r="7" spans="2:6" ht="15" thickBot="1" x14ac:dyDescent="0.4">
      <c r="B7" s="12" t="s">
        <v>115</v>
      </c>
      <c r="C7" s="13" t="s">
        <v>67</v>
      </c>
      <c r="D7" s="14">
        <v>13.6</v>
      </c>
      <c r="E7" s="13">
        <v>1560</v>
      </c>
      <c r="F7" s="43">
        <f t="shared" si="0"/>
        <v>22000</v>
      </c>
    </row>
    <row r="8" spans="2:6" x14ac:dyDescent="0.35">
      <c r="E8" t="s">
        <v>93</v>
      </c>
      <c r="F8" s="44">
        <f>SUM(F5:F7)</f>
        <v>25900</v>
      </c>
    </row>
    <row r="9" spans="2:6" x14ac:dyDescent="0.35">
      <c r="E9" t="s">
        <v>103</v>
      </c>
      <c r="F9" s="45">
        <f>ROUNDUP(F8*0.2,1-(LOG10(ABS(F8*0.2))))</f>
        <v>5200</v>
      </c>
    </row>
    <row r="10" spans="2:6" x14ac:dyDescent="0.35">
      <c r="F10" s="44">
        <f>SUM(F8:F9)</f>
        <v>31100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702A8-FC6B-4441-B7F7-6D188ADED2BC}">
  <dimension ref="B3:G13"/>
  <sheetViews>
    <sheetView showGridLines="0" workbookViewId="0">
      <selection activeCell="K11" sqref="K11"/>
    </sheetView>
  </sheetViews>
  <sheetFormatPr defaultRowHeight="14.5" x14ac:dyDescent="0.35"/>
  <cols>
    <col min="2" max="2" width="35" customWidth="1"/>
    <col min="4" max="4" width="10.08984375" bestFit="1" customWidth="1"/>
    <col min="5" max="5" width="15" bestFit="1" customWidth="1"/>
    <col min="6" max="6" width="12.08984375" bestFit="1" customWidth="1"/>
    <col min="7" max="7" width="10.08984375" bestFit="1" customWidth="1"/>
  </cols>
  <sheetData>
    <row r="3" spans="2:7" x14ac:dyDescent="0.35">
      <c r="B3" s="51" t="s">
        <v>122</v>
      </c>
      <c r="C3" s="10"/>
      <c r="D3" s="10"/>
      <c r="E3" s="10"/>
      <c r="F3" s="11"/>
    </row>
    <row r="4" spans="2:7" ht="15" thickBot="1" x14ac:dyDescent="0.4">
      <c r="B4" s="51"/>
      <c r="C4" s="10" t="s">
        <v>116</v>
      </c>
      <c r="D4" s="10" t="s">
        <v>5</v>
      </c>
      <c r="E4" s="10" t="s">
        <v>4</v>
      </c>
      <c r="F4" s="11"/>
    </row>
    <row r="5" spans="2:7" x14ac:dyDescent="0.35">
      <c r="B5" s="6" t="s">
        <v>69</v>
      </c>
      <c r="C5" s="7" t="s">
        <v>68</v>
      </c>
      <c r="D5" s="8">
        <v>294</v>
      </c>
      <c r="E5" s="7">
        <v>3</v>
      </c>
      <c r="F5" s="41">
        <f>ROUNDUP(E5*D5,1-(LOG10(ABS(D5*E5))))</f>
        <v>890</v>
      </c>
    </row>
    <row r="6" spans="2:7" x14ac:dyDescent="0.35">
      <c r="B6" s="21" t="s">
        <v>71</v>
      </c>
      <c r="C6" s="10" t="s">
        <v>68</v>
      </c>
      <c r="D6" s="11">
        <v>932</v>
      </c>
      <c r="E6" s="15">
        <v>3</v>
      </c>
      <c r="F6" s="42">
        <f t="shared" ref="F6:F12" si="0">ROUNDUP(E6*D6,1-(LOG10(ABS(D6*E6))))</f>
        <v>2800</v>
      </c>
    </row>
    <row r="7" spans="2:7" x14ac:dyDescent="0.35">
      <c r="B7" s="9" t="s">
        <v>115</v>
      </c>
      <c r="C7" s="10" t="s">
        <v>67</v>
      </c>
      <c r="D7" s="11">
        <v>13.6</v>
      </c>
      <c r="E7" s="10">
        <v>1560</v>
      </c>
      <c r="F7" s="42">
        <f t="shared" si="0"/>
        <v>22000</v>
      </c>
    </row>
    <row r="8" spans="2:7" x14ac:dyDescent="0.35">
      <c r="B8" s="22" t="s">
        <v>87</v>
      </c>
      <c r="C8" s="15" t="s">
        <v>68</v>
      </c>
      <c r="D8" s="20">
        <v>5000</v>
      </c>
      <c r="E8" s="15">
        <v>5</v>
      </c>
      <c r="F8" s="42">
        <f t="shared" si="0"/>
        <v>25000</v>
      </c>
    </row>
    <row r="9" spans="2:7" x14ac:dyDescent="0.35">
      <c r="B9" s="22" t="s">
        <v>86</v>
      </c>
      <c r="C9" s="15" t="s">
        <v>68</v>
      </c>
      <c r="D9" s="20">
        <v>5500</v>
      </c>
      <c r="E9" s="15">
        <v>5</v>
      </c>
      <c r="F9" s="42">
        <f t="shared" si="0"/>
        <v>28000</v>
      </c>
    </row>
    <row r="10" spans="2:7" ht="15" thickBot="1" x14ac:dyDescent="0.4">
      <c r="B10" s="29" t="s">
        <v>88</v>
      </c>
      <c r="C10" s="16" t="s">
        <v>8</v>
      </c>
      <c r="D10" s="14">
        <v>380</v>
      </c>
      <c r="E10" s="16">
        <v>120</v>
      </c>
      <c r="F10" s="43">
        <f t="shared" si="0"/>
        <v>46000</v>
      </c>
    </row>
    <row r="11" spans="2:7" x14ac:dyDescent="0.35">
      <c r="E11" t="s">
        <v>99</v>
      </c>
      <c r="F11" s="45">
        <f>ROUNDUP(SUM(F5:F10),2-(LOG10(ABS(SUM(F5:F10)))))</f>
        <v>125000</v>
      </c>
      <c r="G11" s="46"/>
    </row>
    <row r="12" spans="2:7" x14ac:dyDescent="0.35">
      <c r="E12" t="s">
        <v>103</v>
      </c>
      <c r="F12" s="45">
        <f>ROUNDUP(F11*0.2,2-(LOG10(ABS(F11*0.2))))</f>
        <v>25000</v>
      </c>
      <c r="G12" s="47"/>
    </row>
    <row r="13" spans="2:7" x14ac:dyDescent="0.35">
      <c r="F13" s="44">
        <f>SUM(F11:F12)</f>
        <v>150000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5ADA0-35A4-4C6C-8B03-42C5F4030430}">
  <dimension ref="B4:F12"/>
  <sheetViews>
    <sheetView showGridLines="0" workbookViewId="0">
      <selection activeCell="I19" sqref="I19"/>
    </sheetView>
  </sheetViews>
  <sheetFormatPr defaultRowHeight="14.5" x14ac:dyDescent="0.35"/>
  <cols>
    <col min="2" max="2" width="33.36328125" bestFit="1" customWidth="1"/>
    <col min="4" max="4" width="12.08984375" bestFit="1" customWidth="1"/>
    <col min="5" max="5" width="15" bestFit="1" customWidth="1"/>
    <col min="6" max="6" width="12.08984375" bestFit="1" customWidth="1"/>
  </cols>
  <sheetData>
    <row r="4" spans="2:6" x14ac:dyDescent="0.35">
      <c r="B4" s="4" t="s">
        <v>11</v>
      </c>
      <c r="F4" s="1"/>
    </row>
    <row r="5" spans="2:6" ht="15" thickBot="1" x14ac:dyDescent="0.4">
      <c r="B5" s="4"/>
      <c r="C5" t="s">
        <v>123</v>
      </c>
      <c r="D5" t="s">
        <v>5</v>
      </c>
      <c r="E5" t="s">
        <v>4</v>
      </c>
      <c r="F5" s="1"/>
    </row>
    <row r="6" spans="2:6" x14ac:dyDescent="0.35">
      <c r="B6" s="23" t="s">
        <v>92</v>
      </c>
      <c r="C6" s="7" t="s">
        <v>12</v>
      </c>
      <c r="D6" s="8">
        <v>375000</v>
      </c>
      <c r="E6" s="7">
        <v>1</v>
      </c>
      <c r="F6" s="17">
        <f>E6*D6</f>
        <v>375000</v>
      </c>
    </row>
    <row r="7" spans="2:6" x14ac:dyDescent="0.35">
      <c r="B7" s="21" t="s">
        <v>71</v>
      </c>
      <c r="C7" s="10" t="s">
        <v>68</v>
      </c>
      <c r="D7" s="11">
        <f>932</f>
        <v>932</v>
      </c>
      <c r="E7" s="10">
        <v>2</v>
      </c>
      <c r="F7" s="18">
        <f>E7*D7</f>
        <v>1864</v>
      </c>
    </row>
    <row r="8" spans="2:6" x14ac:dyDescent="0.35">
      <c r="B8" s="21" t="s">
        <v>72</v>
      </c>
      <c r="C8" s="10" t="s">
        <v>68</v>
      </c>
      <c r="D8" s="11">
        <v>1179</v>
      </c>
      <c r="E8" s="10">
        <v>2</v>
      </c>
      <c r="F8" s="18">
        <f>E8*D8</f>
        <v>2358</v>
      </c>
    </row>
    <row r="9" spans="2:6" ht="15" thickBot="1" x14ac:dyDescent="0.4">
      <c r="B9" s="24" t="s">
        <v>70</v>
      </c>
      <c r="C9" s="13" t="s">
        <v>68</v>
      </c>
      <c r="D9" s="14">
        <v>455</v>
      </c>
      <c r="E9" s="13">
        <v>2</v>
      </c>
      <c r="F9" s="19">
        <f>E9*D9</f>
        <v>910</v>
      </c>
    </row>
    <row r="10" spans="2:6" x14ac:dyDescent="0.35">
      <c r="B10" s="3"/>
      <c r="C10" s="10"/>
      <c r="D10" s="11"/>
      <c r="E10" t="s">
        <v>99</v>
      </c>
      <c r="F10" s="2">
        <f>SUM(F6:F9)</f>
        <v>380132</v>
      </c>
    </row>
    <row r="11" spans="2:6" x14ac:dyDescent="0.35">
      <c r="E11" t="s">
        <v>100</v>
      </c>
      <c r="F11" s="28">
        <f>F10*0.1</f>
        <v>38013.200000000004</v>
      </c>
    </row>
    <row r="12" spans="2:6" x14ac:dyDescent="0.35">
      <c r="E12" s="10" t="s">
        <v>93</v>
      </c>
      <c r="F12" s="11">
        <f>F11+F10</f>
        <v>418145.2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7D466-DC58-4E23-A3FB-2E5BA7B4BE0D}">
  <dimension ref="B1:D10"/>
  <sheetViews>
    <sheetView showGridLines="0" workbookViewId="0">
      <selection activeCell="D14" sqref="D14"/>
    </sheetView>
  </sheetViews>
  <sheetFormatPr defaultRowHeight="14.5" x14ac:dyDescent="0.35"/>
  <cols>
    <col min="2" max="3" width="9.81640625" customWidth="1"/>
    <col min="4" max="4" width="5.453125" bestFit="1" customWidth="1"/>
    <col min="6" max="6" width="4.26953125" bestFit="1" customWidth="1"/>
    <col min="8" max="8" width="9.6328125" customWidth="1"/>
  </cols>
  <sheetData>
    <row r="1" spans="2:4" x14ac:dyDescent="0.35">
      <c r="B1" s="27"/>
      <c r="C1" s="27"/>
    </row>
    <row r="2" spans="2:4" x14ac:dyDescent="0.35">
      <c r="B2" s="4" t="s">
        <v>105</v>
      </c>
      <c r="C2" s="4"/>
    </row>
    <row r="3" spans="2:4" x14ac:dyDescent="0.35">
      <c r="B3" t="s">
        <v>106</v>
      </c>
    </row>
    <row r="4" spans="2:4" ht="15" thickBot="1" x14ac:dyDescent="0.4">
      <c r="B4" t="s">
        <v>124</v>
      </c>
      <c r="C4" t="s">
        <v>116</v>
      </c>
      <c r="D4" t="s">
        <v>4</v>
      </c>
    </row>
    <row r="5" spans="2:4" s="10" customFormat="1" x14ac:dyDescent="0.35">
      <c r="B5" s="6" t="s">
        <v>107</v>
      </c>
      <c r="C5" s="7" t="s">
        <v>23</v>
      </c>
      <c r="D5" s="48">
        <f>'121.1'!D11</f>
        <v>130</v>
      </c>
    </row>
    <row r="6" spans="2:4" s="10" customFormat="1" x14ac:dyDescent="0.35">
      <c r="B6" s="9" t="s">
        <v>14</v>
      </c>
      <c r="C6" s="10" t="s">
        <v>23</v>
      </c>
      <c r="D6" s="49">
        <f>'903'!D14</f>
        <v>25</v>
      </c>
    </row>
    <row r="7" spans="2:4" s="10" customFormat="1" ht="15" thickBot="1" x14ac:dyDescent="0.4">
      <c r="B7" s="12" t="s">
        <v>108</v>
      </c>
      <c r="C7" s="13" t="s">
        <v>23</v>
      </c>
      <c r="D7" s="50">
        <f>D5-D6</f>
        <v>105</v>
      </c>
    </row>
    <row r="8" spans="2:4" s="10" customFormat="1" x14ac:dyDescent="0.35">
      <c r="B8" s="10" t="s">
        <v>25</v>
      </c>
      <c r="C8" s="10" t="s">
        <v>23</v>
      </c>
      <c r="D8" s="10">
        <v>120</v>
      </c>
    </row>
    <row r="9" spans="2:4" s="10" customFormat="1" x14ac:dyDescent="0.35"/>
    <row r="10" spans="2:4" s="10" customFormat="1" x14ac:dyDescent="0.3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4997C-7997-4686-99AF-BE7826438237}">
  <dimension ref="B1:D16"/>
  <sheetViews>
    <sheetView showGridLines="0" zoomScale="94" workbookViewId="0">
      <selection activeCell="F14" sqref="F14"/>
    </sheetView>
  </sheetViews>
  <sheetFormatPr defaultRowHeight="14.5" x14ac:dyDescent="0.35"/>
  <cols>
    <col min="2" max="2" width="12.453125" customWidth="1"/>
    <col min="3" max="3" width="11.36328125" bestFit="1" customWidth="1"/>
    <col min="4" max="4" width="4.54296875" bestFit="1" customWidth="1"/>
    <col min="6" max="6" width="6.1796875" bestFit="1" customWidth="1"/>
  </cols>
  <sheetData>
    <row r="1" spans="2:4" x14ac:dyDescent="0.35">
      <c r="B1" s="5" t="s">
        <v>17</v>
      </c>
    </row>
    <row r="2" spans="2:4" x14ac:dyDescent="0.35">
      <c r="B2" t="s">
        <v>117</v>
      </c>
    </row>
    <row r="3" spans="2:4" x14ac:dyDescent="0.35">
      <c r="B3" t="s">
        <v>118</v>
      </c>
    </row>
    <row r="5" spans="2:4" s="10" customFormat="1" ht="15" thickBot="1" x14ac:dyDescent="0.4">
      <c r="B5" s="10" t="s">
        <v>125</v>
      </c>
      <c r="C5" s="10" t="s">
        <v>116</v>
      </c>
      <c r="D5" s="10" t="s">
        <v>4</v>
      </c>
    </row>
    <row r="6" spans="2:4" s="10" customFormat="1" x14ac:dyDescent="0.35">
      <c r="B6" s="6" t="s">
        <v>18</v>
      </c>
      <c r="C6" s="7" t="s">
        <v>22</v>
      </c>
      <c r="D6" s="48">
        <v>8</v>
      </c>
    </row>
    <row r="7" spans="2:4" s="10" customFormat="1" x14ac:dyDescent="0.35">
      <c r="B7" s="9" t="s">
        <v>19</v>
      </c>
      <c r="C7" s="10" t="s">
        <v>22</v>
      </c>
      <c r="D7" s="49">
        <v>14</v>
      </c>
    </row>
    <row r="8" spans="2:4" s="10" customFormat="1" x14ac:dyDescent="0.35">
      <c r="B8" s="9" t="s">
        <v>20</v>
      </c>
      <c r="C8" s="15" t="s">
        <v>22</v>
      </c>
      <c r="D8" s="49">
        <v>15</v>
      </c>
    </row>
    <row r="9" spans="2:4" s="10" customFormat="1" ht="15" thickBot="1" x14ac:dyDescent="0.4">
      <c r="B9" s="12" t="s">
        <v>21</v>
      </c>
      <c r="C9" s="16" t="s">
        <v>23</v>
      </c>
      <c r="D9" s="53">
        <f>D6*D7*D8/27</f>
        <v>62.222222222222221</v>
      </c>
    </row>
    <row r="10" spans="2:4" s="10" customFormat="1" x14ac:dyDescent="0.35">
      <c r="B10" s="10" t="s">
        <v>24</v>
      </c>
      <c r="C10" s="15" t="s">
        <v>23</v>
      </c>
      <c r="D10" s="10">
        <f>D9*2</f>
        <v>124.44444444444444</v>
      </c>
    </row>
    <row r="11" spans="2:4" s="10" customFormat="1" x14ac:dyDescent="0.35">
      <c r="B11" s="15" t="s">
        <v>25</v>
      </c>
      <c r="C11" s="15" t="s">
        <v>23</v>
      </c>
      <c r="D11" s="15">
        <v>130</v>
      </c>
    </row>
    <row r="12" spans="2:4" s="10" customFormat="1" x14ac:dyDescent="0.35"/>
    <row r="13" spans="2:4" s="10" customFormat="1" x14ac:dyDescent="0.35"/>
    <row r="14" spans="2:4" s="10" customFormat="1" x14ac:dyDescent="0.35"/>
    <row r="15" spans="2:4" s="10" customFormat="1" x14ac:dyDescent="0.35"/>
    <row r="16" spans="2:4" s="10" customFormat="1" x14ac:dyDescent="0.3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8118A-BAFA-4108-95B3-3D0497A5502A}">
  <dimension ref="B3:D14"/>
  <sheetViews>
    <sheetView showGridLines="0" workbookViewId="0">
      <selection activeCell="I9" sqref="I9"/>
    </sheetView>
  </sheetViews>
  <sheetFormatPr defaultRowHeight="14.5" x14ac:dyDescent="0.35"/>
  <cols>
    <col min="2" max="2" width="13.08984375" customWidth="1"/>
  </cols>
  <sheetData>
    <row r="3" spans="2:4" x14ac:dyDescent="0.35">
      <c r="B3" s="5" t="s">
        <v>94</v>
      </c>
    </row>
    <row r="4" spans="2:4" ht="15" thickBot="1" x14ac:dyDescent="0.4">
      <c r="B4" t="s">
        <v>85</v>
      </c>
      <c r="C4" t="s">
        <v>116</v>
      </c>
      <c r="D4" t="s">
        <v>4</v>
      </c>
    </row>
    <row r="5" spans="2:4" x14ac:dyDescent="0.35">
      <c r="B5" s="6" t="s">
        <v>76</v>
      </c>
      <c r="C5" s="7" t="s">
        <v>22</v>
      </c>
      <c r="D5" s="48">
        <v>6</v>
      </c>
    </row>
    <row r="6" spans="2:4" x14ac:dyDescent="0.35">
      <c r="B6" s="9" t="s">
        <v>77</v>
      </c>
      <c r="C6" s="10" t="s">
        <v>22</v>
      </c>
      <c r="D6" s="49">
        <v>12</v>
      </c>
    </row>
    <row r="7" spans="2:4" x14ac:dyDescent="0.35">
      <c r="B7" s="9" t="s">
        <v>78</v>
      </c>
      <c r="C7" s="10" t="s">
        <v>22</v>
      </c>
      <c r="D7" s="49">
        <v>2</v>
      </c>
    </row>
    <row r="8" spans="2:4" x14ac:dyDescent="0.35">
      <c r="B8" s="9" t="s">
        <v>21</v>
      </c>
      <c r="C8" s="10" t="s">
        <v>23</v>
      </c>
      <c r="D8" s="54">
        <f>((D5*D6*D7)/27)</f>
        <v>5.333333333333333</v>
      </c>
    </row>
    <row r="9" spans="2:4" x14ac:dyDescent="0.35">
      <c r="B9" s="9" t="s">
        <v>73</v>
      </c>
      <c r="C9" s="10" t="s">
        <v>22</v>
      </c>
      <c r="D9" s="49">
        <v>2</v>
      </c>
    </row>
    <row r="10" spans="2:4" x14ac:dyDescent="0.35">
      <c r="B10" s="9" t="s">
        <v>74</v>
      </c>
      <c r="C10" s="10" t="s">
        <v>22</v>
      </c>
      <c r="D10" s="49">
        <v>12</v>
      </c>
    </row>
    <row r="11" spans="2:4" x14ac:dyDescent="0.35">
      <c r="B11" s="9" t="s">
        <v>75</v>
      </c>
      <c r="C11" s="10" t="s">
        <v>22</v>
      </c>
      <c r="D11" s="49">
        <v>7</v>
      </c>
    </row>
    <row r="12" spans="2:4" ht="15" thickBot="1" x14ac:dyDescent="0.4">
      <c r="B12" s="12" t="s">
        <v>21</v>
      </c>
      <c r="C12" s="13" t="s">
        <v>23</v>
      </c>
      <c r="D12" s="53">
        <f>((D9*D10*D11)/27)</f>
        <v>6.2222222222222223</v>
      </c>
    </row>
    <row r="13" spans="2:4" x14ac:dyDescent="0.35">
      <c r="B13" s="10" t="s">
        <v>24</v>
      </c>
      <c r="C13" s="10" t="s">
        <v>23</v>
      </c>
      <c r="D13" s="52">
        <f>(D8+D12)*2</f>
        <v>23.111111111111111</v>
      </c>
    </row>
    <row r="14" spans="2:4" x14ac:dyDescent="0.35">
      <c r="B14" s="10" t="s">
        <v>25</v>
      </c>
      <c r="C14" s="10" t="s">
        <v>23</v>
      </c>
      <c r="D14" s="10">
        <v>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D68F2-07B0-4F1B-A4F8-BC935F47DE51}">
  <dimension ref="B2:F9"/>
  <sheetViews>
    <sheetView showGridLines="0" workbookViewId="0">
      <selection activeCell="H11" sqref="H11"/>
    </sheetView>
  </sheetViews>
  <sheetFormatPr defaultRowHeight="14.5" x14ac:dyDescent="0.35"/>
  <cols>
    <col min="2" max="2" width="10.6328125" bestFit="1" customWidth="1"/>
    <col min="3" max="3" width="9.36328125" bestFit="1" customWidth="1"/>
    <col min="5" max="5" width="10.54296875" customWidth="1"/>
    <col min="6" max="6" width="10" bestFit="1" customWidth="1"/>
  </cols>
  <sheetData>
    <row r="2" spans="2:6" x14ac:dyDescent="0.35">
      <c r="B2" s="4" t="s">
        <v>58</v>
      </c>
    </row>
    <row r="3" spans="2:6" s="10" customFormat="1" ht="31.5" customHeight="1" thickBot="1" x14ac:dyDescent="0.4">
      <c r="B3" s="10" t="s">
        <v>59</v>
      </c>
      <c r="C3" s="10" t="s">
        <v>64</v>
      </c>
      <c r="D3" s="10" t="s">
        <v>4</v>
      </c>
      <c r="E3" s="55" t="s">
        <v>61</v>
      </c>
      <c r="F3" s="10" t="s">
        <v>65</v>
      </c>
    </row>
    <row r="4" spans="2:6" s="10" customFormat="1" x14ac:dyDescent="0.35">
      <c r="B4" s="6" t="s">
        <v>63</v>
      </c>
      <c r="C4" s="7">
        <v>10</v>
      </c>
      <c r="D4" s="7">
        <v>80</v>
      </c>
      <c r="E4" s="7">
        <v>55</v>
      </c>
      <c r="F4" s="48">
        <f>C4*D4*E4/2</f>
        <v>22000</v>
      </c>
    </row>
    <row r="5" spans="2:6" s="10" customFormat="1" x14ac:dyDescent="0.35">
      <c r="B5" s="9" t="s">
        <v>60</v>
      </c>
      <c r="C5" s="10">
        <v>25</v>
      </c>
      <c r="D5" s="10">
        <v>50</v>
      </c>
      <c r="E5" s="10">
        <v>55</v>
      </c>
      <c r="F5" s="49">
        <f>C5*D5*E5</f>
        <v>68750</v>
      </c>
    </row>
    <row r="6" spans="2:6" s="10" customFormat="1" x14ac:dyDescent="0.35">
      <c r="B6" s="9" t="s">
        <v>102</v>
      </c>
      <c r="C6" s="10">
        <v>24</v>
      </c>
      <c r="D6" s="10">
        <v>10</v>
      </c>
      <c r="E6" s="10">
        <v>55</v>
      </c>
      <c r="F6" s="49">
        <f t="shared" ref="F6:F7" si="0">C6*D6*E6</f>
        <v>13200</v>
      </c>
    </row>
    <row r="7" spans="2:6" s="10" customFormat="1" ht="15" thickBot="1" x14ac:dyDescent="0.4">
      <c r="B7" s="12" t="s">
        <v>62</v>
      </c>
      <c r="C7" s="13">
        <v>110</v>
      </c>
      <c r="D7" s="13">
        <v>4</v>
      </c>
      <c r="E7" s="13">
        <v>55</v>
      </c>
      <c r="F7" s="50">
        <f t="shared" si="0"/>
        <v>24200</v>
      </c>
    </row>
    <row r="8" spans="2:6" s="10" customFormat="1" x14ac:dyDescent="0.35">
      <c r="D8" s="10" t="s">
        <v>24</v>
      </c>
      <c r="E8" s="56">
        <f>(F4+F5+F6+F7)/2000</f>
        <v>64.075000000000003</v>
      </c>
      <c r="F8" s="10" t="s">
        <v>66</v>
      </c>
    </row>
    <row r="9" spans="2:6" s="10" customFormat="1" x14ac:dyDescent="0.35">
      <c r="D9" s="10" t="s">
        <v>25</v>
      </c>
      <c r="E9" s="10">
        <v>70</v>
      </c>
      <c r="F9" s="10" t="s">
        <v>66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 - Final </vt:lpstr>
      <vt:lpstr>B - Final</vt:lpstr>
      <vt:lpstr>A - REMOVAL OF EXISTING BRIDGE</vt:lpstr>
      <vt:lpstr>B - REMOVAL OF EXISTING BRIDGE</vt:lpstr>
      <vt:lpstr>PREFABRICATED TRUSS BRIDGE</vt:lpstr>
      <vt:lpstr>151.1</vt:lpstr>
      <vt:lpstr>121.1</vt:lpstr>
      <vt:lpstr>903</vt:lpstr>
      <vt:lpstr>181.14</vt:lpstr>
      <vt:lpstr>910.1</vt:lpstr>
      <vt:lpstr>181.12</vt:lpstr>
      <vt:lpstr>Dredging</vt:lpstr>
      <vt:lpstr>Task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Leveillee</dc:creator>
  <cp:lastModifiedBy>Ben Leveillee</cp:lastModifiedBy>
  <dcterms:created xsi:type="dcterms:W3CDTF">2019-01-11T16:28:56Z</dcterms:created>
  <dcterms:modified xsi:type="dcterms:W3CDTF">2019-02-26T16:35:00Z</dcterms:modified>
</cp:coreProperties>
</file>