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pi0-my.sharepoint.com/personal/peagostini_wpi_edu/Documents/"/>
    </mc:Choice>
  </mc:AlternateContent>
  <xr:revisionPtr revIDLastSave="0" documentId="8_{5BBBFAA5-1EA4-4C5C-994B-6833BF1BA990}" xr6:coauthVersionLast="47" xr6:coauthVersionMax="47" xr10:uidLastSave="{00000000-0000-0000-0000-000000000000}"/>
  <bookViews>
    <workbookView xWindow="-120" yWindow="-120" windowWidth="20730" windowHeight="11040" xr2:uid="{0AEC4C3F-67A0-422D-8011-4913BE078343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1" l="1"/>
  <c r="R5" i="1" l="1"/>
  <c r="R6" i="1"/>
  <c r="R7" i="1"/>
  <c r="R8" i="1"/>
  <c r="R9" i="1"/>
  <c r="R10" i="1"/>
  <c r="O4" i="1"/>
  <c r="R4" i="1"/>
  <c r="P4" i="1"/>
  <c r="P5" i="1"/>
  <c r="P6" i="1"/>
  <c r="P7" i="1"/>
  <c r="P8" i="1"/>
  <c r="P9" i="1"/>
  <c r="P10" i="1"/>
  <c r="P3" i="1"/>
  <c r="O8" i="1"/>
  <c r="O7" i="1"/>
  <c r="O6" i="1"/>
  <c r="O5" i="1"/>
  <c r="O9" i="1"/>
  <c r="O10" i="1"/>
  <c r="N12" i="1"/>
  <c r="E11" i="1"/>
  <c r="J11" i="1"/>
  <c r="E12" i="1"/>
  <c r="J12" i="1"/>
  <c r="K11" i="1"/>
  <c r="H11" i="1"/>
  <c r="M11" i="1"/>
  <c r="K12" i="1"/>
  <c r="C11" i="1"/>
  <c r="F11" i="1"/>
  <c r="L11" i="1"/>
  <c r="E13" i="1"/>
  <c r="M12" i="1"/>
  <c r="J13" i="1"/>
  <c r="I11" i="1"/>
  <c r="H12" i="1"/>
  <c r="M13" i="1"/>
  <c r="J14" i="1"/>
  <c r="K13" i="1"/>
  <c r="C12" i="1"/>
  <c r="L12" i="1"/>
  <c r="G11" i="1"/>
  <c r="D11" i="1"/>
  <c r="C13" i="1"/>
  <c r="F12" i="1"/>
  <c r="F13" i="1"/>
  <c r="L13" i="1"/>
  <c r="E14" i="1"/>
  <c r="J15" i="1"/>
  <c r="J16" i="1"/>
  <c r="I12" i="1"/>
  <c r="H13" i="1"/>
  <c r="M14" i="1"/>
  <c r="K14" i="1"/>
  <c r="C14" i="1"/>
  <c r="L14" i="1"/>
  <c r="G12" i="1"/>
  <c r="D12" i="1"/>
  <c r="D13" i="1"/>
  <c r="F14" i="1"/>
  <c r="F15" i="1"/>
  <c r="E15" i="1"/>
  <c r="E16" i="1" s="1"/>
  <c r="E17" i="1"/>
  <c r="E18" i="1" s="1"/>
  <c r="J17" i="1"/>
  <c r="J18" i="1" s="1"/>
  <c r="I13" i="1"/>
  <c r="H14" i="1"/>
  <c r="M15" i="1"/>
  <c r="M16" i="1" s="1"/>
  <c r="M17" i="1"/>
  <c r="M18" i="1"/>
  <c r="K15" i="1"/>
  <c r="K16" i="1"/>
  <c r="C15" i="1"/>
  <c r="L15" i="1"/>
  <c r="G13" i="1"/>
  <c r="D14" i="1"/>
  <c r="F16" i="1"/>
  <c r="I14" i="1"/>
  <c r="H15" i="1"/>
  <c r="H16" i="1"/>
  <c r="K17" i="1"/>
  <c r="K18" i="1"/>
  <c r="C16" i="1"/>
  <c r="C17" i="1"/>
  <c r="C18" i="1" s="1"/>
  <c r="L16" i="1"/>
  <c r="L17" i="1"/>
  <c r="L18" i="1" s="1"/>
  <c r="G14" i="1"/>
  <c r="D15" i="1"/>
  <c r="F17" i="1"/>
  <c r="F18" i="1" s="1"/>
  <c r="I15" i="1"/>
  <c r="I16" i="1"/>
  <c r="H17" i="1"/>
  <c r="H18" i="1"/>
  <c r="G15" i="1"/>
  <c r="G16" i="1"/>
  <c r="D16" i="1"/>
  <c r="D17" i="1"/>
  <c r="D18" i="1" s="1"/>
  <c r="I17" i="1"/>
  <c r="I18" i="1"/>
  <c r="G17" i="1"/>
  <c r="G18" i="1"/>
  <c r="N18" i="1" l="1"/>
  <c r="O11" i="1"/>
  <c r="R11" i="1"/>
  <c r="O12" i="1"/>
  <c r="P11" i="1"/>
  <c r="R12" i="1"/>
  <c r="R14" i="1" l="1"/>
  <c r="P12" i="1"/>
  <c r="R13" i="1" l="1"/>
  <c r="R15" i="1"/>
  <c r="O13" i="1"/>
  <c r="P13" i="1"/>
  <c r="O14" i="1" l="1"/>
  <c r="P14" i="1"/>
  <c r="R17" i="1" l="1"/>
  <c r="R16" i="1"/>
  <c r="O15" i="1"/>
  <c r="P15" i="1"/>
  <c r="P16" i="1" l="1"/>
  <c r="O16" i="1"/>
  <c r="T18" i="1" l="1"/>
  <c r="T14" i="1" s="1"/>
  <c r="R18" i="1"/>
  <c r="S18" i="1"/>
  <c r="S14" i="1" s="1"/>
  <c r="P21" i="1"/>
  <c r="N20" i="1"/>
  <c r="Q18" i="1"/>
  <c r="Q14" i="1" s="1"/>
  <c r="O21" i="1"/>
  <c r="N21" i="1"/>
  <c r="O17" i="1"/>
  <c r="P17" i="1"/>
  <c r="O18" i="1" l="1"/>
  <c r="P18" i="1"/>
</calcChain>
</file>

<file path=xl/sharedStrings.xml><?xml version="1.0" encoding="utf-8"?>
<sst xmlns="http://schemas.openxmlformats.org/spreadsheetml/2006/main" count="20" uniqueCount="20">
  <si>
    <t>Year</t>
  </si>
  <si>
    <t>Motorcycles</t>
  </si>
  <si>
    <t>Special Vehicles</t>
  </si>
  <si>
    <t>Taxi</t>
  </si>
  <si>
    <t>Bus</t>
  </si>
  <si>
    <t>MiniBus</t>
  </si>
  <si>
    <t>Light Truck</t>
  </si>
  <si>
    <t>Heavy Truck</t>
  </si>
  <si>
    <t>Total Truck</t>
  </si>
  <si>
    <t>Private Car</t>
  </si>
  <si>
    <t>Total</t>
  </si>
  <si>
    <t>Population</t>
  </si>
  <si>
    <t>Electric Vehicles</t>
  </si>
  <si>
    <t>population growth rate</t>
  </si>
  <si>
    <t>vehicle per person</t>
  </si>
  <si>
    <t>Uptake 30%</t>
  </si>
  <si>
    <t>vehicle growth rate</t>
  </si>
  <si>
    <t>Uptake 50%</t>
  </si>
  <si>
    <t>Uptake 75%</t>
  </si>
  <si>
    <t>Uptake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</si>
</sst>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Projection of Vehicles in Eilat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Motorcycles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Sheet1!$B$3:$B$18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xVal>
          <c:yVal>
            <c:numRef>
              <c:f>Sheet1!$C$3:$C$18</c:f>
              <c:numCache>
                <c:formatCode>General</c:formatCode>
                <c:ptCount val="16"/>
                <c:pt idx="0" formatCode="#,##0">
                  <c:v>1475</c:v>
                </c:pt>
                <c:pt idx="1">
                  <c:v>1448</c:v>
                </c:pt>
                <c:pt idx="2">
                  <c:v>1468</c:v>
                </c:pt>
                <c:pt idx="3">
                  <c:v>1577</c:v>
                </c:pt>
                <c:pt idx="4">
                  <c:v>1617</c:v>
                </c:pt>
                <c:pt idx="5">
                  <c:v>1630</c:v>
                </c:pt>
                <c:pt idx="6">
                  <c:v>1666</c:v>
                </c:pt>
                <c:pt idx="7">
                  <c:v>1691</c:v>
                </c:pt>
                <c:pt idx="8">
                  <c:v>1741.7117697359245</c:v>
                </c:pt>
                <c:pt idx="9">
                  <c:v>1779.4701745560988</c:v>
                </c:pt>
                <c:pt idx="10">
                  <c:v>1817.1609649773832</c:v>
                </c:pt>
                <c:pt idx="11">
                  <c:v>1853.8998500224927</c:v>
                </c:pt>
                <c:pt idx="12">
                  <c:v>1892.0595345294141</c:v>
                </c:pt>
                <c:pt idx="13">
                  <c:v>1929.6074405850663</c:v>
                </c:pt>
                <c:pt idx="14">
                  <c:v>1967.1380129631461</c:v>
                </c:pt>
                <c:pt idx="15">
                  <c:v>2004.6547486915367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12-40D9-A043-76EB1CCA684B}"/>
            </c:ext>
          </c:extLst>
        </c:ser>
        <c:ser>
          <c:idx val="1"/>
          <c:order val="1"/>
          <c:tx>
            <c:v>Special Vehicles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Sheet1!$B$3:$B$18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xVal>
          <c:yVal>
            <c:numRef>
              <c:f>Sheet1!$D$3:$D$18</c:f>
              <c:numCache>
                <c:formatCode>General</c:formatCode>
                <c:ptCount val="16"/>
                <c:pt idx="0">
                  <c:v>29</c:v>
                </c:pt>
                <c:pt idx="1">
                  <c:v>31</c:v>
                </c:pt>
                <c:pt idx="2">
                  <c:v>27</c:v>
                </c:pt>
                <c:pt idx="3">
                  <c:v>35</c:v>
                </c:pt>
                <c:pt idx="4">
                  <c:v>33</c:v>
                </c:pt>
                <c:pt idx="5">
                  <c:v>32</c:v>
                </c:pt>
                <c:pt idx="6">
                  <c:v>30</c:v>
                </c:pt>
                <c:pt idx="7">
                  <c:v>34</c:v>
                </c:pt>
                <c:pt idx="8">
                  <c:v>31.430776823479821</c:v>
                </c:pt>
                <c:pt idx="9">
                  <c:v>32.316520267735818</c:v>
                </c:pt>
                <c:pt idx="10">
                  <c:v>31.445659267218229</c:v>
                </c:pt>
                <c:pt idx="11">
                  <c:v>32.580387843434004</c:v>
                </c:pt>
                <c:pt idx="12">
                  <c:v>31.292667263529175</c:v>
                </c:pt>
                <c:pt idx="13">
                  <c:v>32.435232243129249</c:v>
                </c:pt>
                <c:pt idx="14">
                  <c:v>31.108941892685777</c:v>
                </c:pt>
                <c:pt idx="15">
                  <c:v>32.219110467709733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812-40D9-A043-76EB1CCA684B}"/>
            </c:ext>
          </c:extLst>
        </c:ser>
        <c:ser>
          <c:idx val="2"/>
          <c:order val="2"/>
          <c:tx>
            <c:v>Taxis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Sheet1!$B$3:$B$18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xVal>
          <c:yVal>
            <c:numRef>
              <c:f>Sheet1!$E$3:$E$18</c:f>
              <c:numCache>
                <c:formatCode>General</c:formatCode>
                <c:ptCount val="16"/>
                <c:pt idx="0">
                  <c:v>385</c:v>
                </c:pt>
                <c:pt idx="1">
                  <c:v>473</c:v>
                </c:pt>
                <c:pt idx="2">
                  <c:v>504</c:v>
                </c:pt>
                <c:pt idx="3">
                  <c:v>534</c:v>
                </c:pt>
                <c:pt idx="4">
                  <c:v>503</c:v>
                </c:pt>
                <c:pt idx="5">
                  <c:v>483</c:v>
                </c:pt>
                <c:pt idx="6">
                  <c:v>514</c:v>
                </c:pt>
                <c:pt idx="7">
                  <c:v>551</c:v>
                </c:pt>
                <c:pt idx="8">
                  <c:v>563.91936237046957</c:v>
                </c:pt>
                <c:pt idx="9">
                  <c:v>579.31010149630606</c:v>
                </c:pt>
                <c:pt idx="10">
                  <c:v>594.7760290741677</c:v>
                </c:pt>
                <c:pt idx="11">
                  <c:v>612.22615088638656</c:v>
                </c:pt>
                <c:pt idx="12">
                  <c:v>627.65506765614043</c:v>
                </c:pt>
                <c:pt idx="13">
                  <c:v>643.33186611351982</c:v>
                </c:pt>
                <c:pt idx="14">
                  <c:v>659.0453463921616</c:v>
                </c:pt>
                <c:pt idx="15">
                  <c:v>674.78433679406601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812-40D9-A043-76EB1CCA684B}"/>
            </c:ext>
          </c:extLst>
        </c:ser>
        <c:ser>
          <c:idx val="3"/>
          <c:order val="3"/>
          <c:tx>
            <c:v>Buses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Sheet1!$B$3:$B$18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xVal>
          <c:yVal>
            <c:numRef>
              <c:f>Sheet1!$F$3:$F$18</c:f>
              <c:numCache>
                <c:formatCode>General</c:formatCode>
                <c:ptCount val="16"/>
                <c:pt idx="0">
                  <c:v>57</c:v>
                </c:pt>
                <c:pt idx="1">
                  <c:v>60</c:v>
                </c:pt>
                <c:pt idx="2">
                  <c:v>58</c:v>
                </c:pt>
                <c:pt idx="3">
                  <c:v>51</c:v>
                </c:pt>
                <c:pt idx="4">
                  <c:v>55</c:v>
                </c:pt>
                <c:pt idx="5">
                  <c:v>52</c:v>
                </c:pt>
                <c:pt idx="6">
                  <c:v>52</c:v>
                </c:pt>
                <c:pt idx="7">
                  <c:v>50</c:v>
                </c:pt>
                <c:pt idx="8">
                  <c:v>48.324083123297129</c:v>
                </c:pt>
                <c:pt idx="9">
                  <c:v>47.27165519591594</c:v>
                </c:pt>
                <c:pt idx="10">
                  <c:v>45.991485188327388</c:v>
                </c:pt>
                <c:pt idx="11">
                  <c:v>44.713899956983838</c:v>
                </c:pt>
                <c:pt idx="12">
                  <c:v>43.438093965422979</c:v>
                </c:pt>
                <c:pt idx="13">
                  <c:v>42.163558520893289</c:v>
                </c:pt>
                <c:pt idx="14">
                  <c:v>40.889971329809256</c:v>
                </c:pt>
                <c:pt idx="15">
                  <c:v>39.61712598511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812-40D9-A043-76EB1CCA684B}"/>
            </c:ext>
          </c:extLst>
        </c:ser>
        <c:ser>
          <c:idx val="4"/>
          <c:order val="4"/>
          <c:tx>
            <c:v>Minibuses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Sheet1!$B$3:$B$18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xVal>
          <c:yVal>
            <c:numRef>
              <c:f>Sheet1!$G$3:$G$18</c:f>
              <c:numCache>
                <c:formatCode>General</c:formatCode>
                <c:ptCount val="16"/>
                <c:pt idx="0">
                  <c:v>41</c:v>
                </c:pt>
                <c:pt idx="1">
                  <c:v>49</c:v>
                </c:pt>
                <c:pt idx="2">
                  <c:v>46</c:v>
                </c:pt>
                <c:pt idx="3">
                  <c:v>45</c:v>
                </c:pt>
                <c:pt idx="4">
                  <c:v>44</c:v>
                </c:pt>
                <c:pt idx="5">
                  <c:v>45</c:v>
                </c:pt>
                <c:pt idx="6">
                  <c:v>42</c:v>
                </c:pt>
                <c:pt idx="7">
                  <c:v>37</c:v>
                </c:pt>
                <c:pt idx="8">
                  <c:v>37.369982040217621</c:v>
                </c:pt>
                <c:pt idx="9">
                  <c:v>36.341310507192716</c:v>
                </c:pt>
                <c:pt idx="10">
                  <c:v>35.248245030701227</c:v>
                </c:pt>
                <c:pt idx="11">
                  <c:v>34.129346333727995</c:v>
                </c:pt>
                <c:pt idx="12">
                  <c:v>32.973382572949099</c:v>
                </c:pt>
                <c:pt idx="13">
                  <c:v>31.806245041964576</c:v>
                </c:pt>
                <c:pt idx="14">
                  <c:v>30.630118215093109</c:v>
                </c:pt>
                <c:pt idx="15">
                  <c:v>29.448150917624371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812-40D9-A043-76EB1CCA684B}"/>
            </c:ext>
          </c:extLst>
        </c:ser>
        <c:ser>
          <c:idx val="5"/>
          <c:order val="5"/>
          <c:tx>
            <c:v>Trucks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Sheet1!$B$3:$B$18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xVal>
          <c:yVal>
            <c:numRef>
              <c:f>Sheet1!$J$3:$J$18</c:f>
              <c:numCache>
                <c:formatCode>General</c:formatCode>
                <c:ptCount val="16"/>
                <c:pt idx="0">
                  <c:v>1917</c:v>
                </c:pt>
                <c:pt idx="1">
                  <c:v>1883</c:v>
                </c:pt>
                <c:pt idx="2">
                  <c:v>1833</c:v>
                </c:pt>
                <c:pt idx="3">
                  <c:v>1799</c:v>
                </c:pt>
                <c:pt idx="4">
                  <c:v>1719</c:v>
                </c:pt>
                <c:pt idx="5">
                  <c:v>1651</c:v>
                </c:pt>
                <c:pt idx="6">
                  <c:v>1672</c:v>
                </c:pt>
                <c:pt idx="7">
                  <c:v>1697</c:v>
                </c:pt>
                <c:pt idx="8">
                  <c:v>1609.6487440219912</c:v>
                </c:pt>
                <c:pt idx="9">
                  <c:v>1577.5723396000451</c:v>
                </c:pt>
                <c:pt idx="10">
                  <c:v>1537.6368891253603</c:v>
                </c:pt>
                <c:pt idx="11">
                  <c:v>1502.1370751501061</c:v>
                </c:pt>
                <c:pt idx="12">
                  <c:v>1465.5741591437391</c:v>
                </c:pt>
                <c:pt idx="13">
                  <c:v>1429.6229990882337</c:v>
                </c:pt>
                <c:pt idx="14">
                  <c:v>1393.6184394840532</c:v>
                </c:pt>
                <c:pt idx="15">
                  <c:v>1357.5687330514829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812-40D9-A043-76EB1CCA684B}"/>
            </c:ext>
          </c:extLst>
        </c:ser>
        <c:ser>
          <c:idx val="6"/>
          <c:order val="6"/>
          <c:tx>
            <c:v>Personal Vehicles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Sheet1!$B$3:$B$18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xVal>
          <c:yVal>
            <c:numRef>
              <c:f>Sheet1!$K$3:$K$18</c:f>
              <c:numCache>
                <c:formatCode>General</c:formatCode>
                <c:ptCount val="16"/>
                <c:pt idx="0">
                  <c:v>14206</c:v>
                </c:pt>
                <c:pt idx="1">
                  <c:v>15083</c:v>
                </c:pt>
                <c:pt idx="2">
                  <c:v>15988</c:v>
                </c:pt>
                <c:pt idx="3">
                  <c:v>16780</c:v>
                </c:pt>
                <c:pt idx="4">
                  <c:v>17430</c:v>
                </c:pt>
                <c:pt idx="5">
                  <c:v>18081</c:v>
                </c:pt>
                <c:pt idx="6">
                  <c:v>18764</c:v>
                </c:pt>
                <c:pt idx="7">
                  <c:v>19345</c:v>
                </c:pt>
                <c:pt idx="8">
                  <c:v>19936.2377920541</c:v>
                </c:pt>
                <c:pt idx="9">
                  <c:v>20527.277988328271</c:v>
                </c:pt>
                <c:pt idx="10">
                  <c:v>21118.318184601001</c:v>
                </c:pt>
                <c:pt idx="11">
                  <c:v>21705.598672606153</c:v>
                </c:pt>
                <c:pt idx="12">
                  <c:v>22293.266410562846</c:v>
                </c:pt>
                <c:pt idx="13">
                  <c:v>22880.926629103004</c:v>
                </c:pt>
                <c:pt idx="14">
                  <c:v>23468.586847643161</c:v>
                </c:pt>
                <c:pt idx="15">
                  <c:v>24056.247066183318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812-40D9-A043-76EB1CCA6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8057456"/>
        <c:axId val="852207856"/>
      </c:scatterChart>
      <c:valAx>
        <c:axId val="1038057456"/>
        <c:scaling>
          <c:orientation val="minMax"/>
          <c:max val="2031"/>
          <c:min val="201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2207856"/>
        <c:crosses val="autoZero"/>
        <c:crossBetween val="midCat"/>
        <c:majorUnit val="2"/>
      </c:valAx>
      <c:valAx>
        <c:axId val="852207856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Vehicles</a:t>
                </a:r>
                <a:r>
                  <a:rPr lang="en-US" baseline="0"/>
                  <a:t> on Road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0574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715171491876025"/>
          <c:y val="0.1096522830355207"/>
          <c:w val="0.30481631169472861"/>
          <c:h val="0.757934065837799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Projection of</a:t>
            </a:r>
            <a:r>
              <a:rPr lang="en-US" baseline="0"/>
              <a:t> </a:t>
            </a:r>
            <a:r>
              <a:rPr lang="en-US"/>
              <a:t>Total</a:t>
            </a:r>
            <a:r>
              <a:rPr lang="en-US" baseline="0"/>
              <a:t> Vehicles and Electric Vehicles in Eilat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256006275359972"/>
          <c:y val="0.10095807107528106"/>
          <c:w val="0.66757440245302957"/>
          <c:h val="0.77817721517902128"/>
        </c:manualLayout>
      </c:layout>
      <c:scatterChart>
        <c:scatterStyle val="lineMarker"/>
        <c:varyColors val="0"/>
        <c:ser>
          <c:idx val="0"/>
          <c:order val="0"/>
          <c:tx>
            <c:v>Total Vehicles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Sheet1!$B$3:$B$18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xVal>
          <c:yVal>
            <c:numRef>
              <c:f>Sheet1!$L$3:$L$18</c:f>
              <c:numCache>
                <c:formatCode>General</c:formatCode>
                <c:ptCount val="16"/>
                <c:pt idx="0">
                  <c:v>18110</c:v>
                </c:pt>
                <c:pt idx="1">
                  <c:v>19027</c:v>
                </c:pt>
                <c:pt idx="2">
                  <c:v>19924</c:v>
                </c:pt>
                <c:pt idx="3">
                  <c:v>20821</c:v>
                </c:pt>
                <c:pt idx="4">
                  <c:v>21401</c:v>
                </c:pt>
                <c:pt idx="5">
                  <c:v>21974</c:v>
                </c:pt>
                <c:pt idx="6">
                  <c:v>22740</c:v>
                </c:pt>
                <c:pt idx="7">
                  <c:v>23405</c:v>
                </c:pt>
                <c:pt idx="8">
                  <c:v>24155.204186970612</c:v>
                </c:pt>
                <c:pt idx="9">
                  <c:v>24889.567161803196</c:v>
                </c:pt>
                <c:pt idx="10">
                  <c:v>25625.442331918843</c:v>
                </c:pt>
                <c:pt idx="11">
                  <c:v>26354.339888443152</c:v>
                </c:pt>
                <c:pt idx="12">
                  <c:v>27088.599784593694</c:v>
                </c:pt>
                <c:pt idx="13">
                  <c:v>27822.716195072964</c:v>
                </c:pt>
                <c:pt idx="14">
                  <c:v>28556.804901145133</c:v>
                </c:pt>
                <c:pt idx="15">
                  <c:v>29290.914416108699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0F-4658-ABF0-A6FD66CEB847}"/>
            </c:ext>
          </c:extLst>
        </c:ser>
        <c:ser>
          <c:idx val="1"/>
          <c:order val="1"/>
          <c:tx>
            <c:v>Electric Vehicles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Sheet1!$B$10:$B$18</c:f>
              <c:numCache>
                <c:formatCode>General</c:formatCode>
                <c:ptCount val="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</c:numCache>
            </c:numRef>
          </c:xVal>
          <c:yVal>
            <c:numRef>
              <c:f>Sheet1!$N$10:$N$18</c:f>
              <c:numCache>
                <c:formatCode>General</c:formatCode>
                <c:ptCount val="9"/>
                <c:pt idx="0">
                  <c:v>114</c:v>
                </c:pt>
                <c:pt idx="1">
                  <c:v>230</c:v>
                </c:pt>
                <c:pt idx="2">
                  <c:v>346</c:v>
                </c:pt>
                <c:pt idx="8">
                  <c:v>7216.8741198549951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E0F-4658-ABF0-A6FD66CEB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8005136"/>
        <c:axId val="1169671696"/>
      </c:scatterChart>
      <c:valAx>
        <c:axId val="1038005136"/>
        <c:scaling>
          <c:orientation val="minMax"/>
          <c:max val="2031"/>
          <c:min val="201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9671696"/>
        <c:crosses val="autoZero"/>
        <c:crossBetween val="midCat"/>
        <c:majorUnit val="2"/>
      </c:valAx>
      <c:valAx>
        <c:axId val="116967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Vehicles</a:t>
                </a:r>
                <a:r>
                  <a:rPr lang="en-US" baseline="0"/>
                  <a:t> on Road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0051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Relationship</a:t>
            </a:r>
            <a:r>
              <a:rPr lang="en-US" baseline="0"/>
              <a:t> between Population and Private Vehicles, by Year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66253265415445"/>
          <c:y val="0.16381306705533072"/>
          <c:w val="0.57636054544622717"/>
          <c:h val="0.64733965088594392"/>
        </c:manualLayout>
      </c:layout>
      <c:scatterChart>
        <c:scatterStyle val="lineMarker"/>
        <c:varyColors val="0"/>
        <c:ser>
          <c:idx val="0"/>
          <c:order val="0"/>
          <c:tx>
            <c:v>Population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Sheet1!$B$3:$B$18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xVal>
          <c:yVal>
            <c:numRef>
              <c:f>Sheet1!$M$3:$M$18</c:f>
              <c:numCache>
                <c:formatCode>General</c:formatCode>
                <c:ptCount val="16"/>
                <c:pt idx="0">
                  <c:v>48946</c:v>
                </c:pt>
                <c:pt idx="1">
                  <c:v>49734</c:v>
                </c:pt>
                <c:pt idx="2">
                  <c:v>50072</c:v>
                </c:pt>
                <c:pt idx="3">
                  <c:v>50724</c:v>
                </c:pt>
                <c:pt idx="4">
                  <c:v>51935</c:v>
                </c:pt>
                <c:pt idx="5">
                  <c:v>52300</c:v>
                </c:pt>
                <c:pt idx="6">
                  <c:v>52520</c:v>
                </c:pt>
                <c:pt idx="7">
                  <c:v>52753</c:v>
                </c:pt>
                <c:pt idx="8">
                  <c:v>53664.957287314617</c:v>
                </c:pt>
                <c:pt idx="9">
                  <c:v>54222.697535185856</c:v>
                </c:pt>
                <c:pt idx="10">
                  <c:v>54781.303611607538</c:v>
                </c:pt>
                <c:pt idx="11">
                  <c:v>55340.761312365867</c:v>
                </c:pt>
                <c:pt idx="12">
                  <c:v>55916.685246929883</c:v>
                </c:pt>
                <c:pt idx="13">
                  <c:v>56482.050960301625</c:v>
                </c:pt>
                <c:pt idx="14">
                  <c:v>57047.572279116357</c:v>
                </c:pt>
                <c:pt idx="15">
                  <c:v>57613.200676275177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79-4AE4-B614-F9475CBF1C56}"/>
            </c:ext>
          </c:extLst>
        </c:ser>
        <c:ser>
          <c:idx val="1"/>
          <c:order val="1"/>
          <c:tx>
            <c:v>Personal Vehicles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Sheet1!$B$3:$B$18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xVal>
          <c:yVal>
            <c:numRef>
              <c:f>Sheet1!$K$3:$K$18</c:f>
              <c:numCache>
                <c:formatCode>General</c:formatCode>
                <c:ptCount val="16"/>
                <c:pt idx="0">
                  <c:v>14206</c:v>
                </c:pt>
                <c:pt idx="1">
                  <c:v>15083</c:v>
                </c:pt>
                <c:pt idx="2">
                  <c:v>15988</c:v>
                </c:pt>
                <c:pt idx="3">
                  <c:v>16780</c:v>
                </c:pt>
                <c:pt idx="4">
                  <c:v>17430</c:v>
                </c:pt>
                <c:pt idx="5">
                  <c:v>18081</c:v>
                </c:pt>
                <c:pt idx="6">
                  <c:v>18764</c:v>
                </c:pt>
                <c:pt idx="7">
                  <c:v>19345</c:v>
                </c:pt>
                <c:pt idx="8">
                  <c:v>19936.2377920541</c:v>
                </c:pt>
                <c:pt idx="9">
                  <c:v>20527.277988328271</c:v>
                </c:pt>
                <c:pt idx="10">
                  <c:v>21118.318184601001</c:v>
                </c:pt>
                <c:pt idx="11">
                  <c:v>21705.598672606153</c:v>
                </c:pt>
                <c:pt idx="12">
                  <c:v>22293.266410562846</c:v>
                </c:pt>
                <c:pt idx="13">
                  <c:v>22880.926629103004</c:v>
                </c:pt>
                <c:pt idx="14">
                  <c:v>23468.586847643161</c:v>
                </c:pt>
                <c:pt idx="15">
                  <c:v>24056.247066183318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79-4AE4-B614-F9475CBF1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252959"/>
        <c:axId val="855254847"/>
      </c:scatterChart>
      <c:valAx>
        <c:axId val="329252959"/>
        <c:scaling>
          <c:orientation val="minMax"/>
          <c:max val="2031"/>
          <c:min val="201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5254847"/>
        <c:crosses val="autoZero"/>
        <c:crossBetween val="midCat"/>
        <c:majorUnit val="2"/>
      </c:valAx>
      <c:valAx>
        <c:axId val="855254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Vehicles</a:t>
                </a:r>
                <a:r>
                  <a:rPr lang="en-US" baseline="0"/>
                  <a:t> on Road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529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486499892846732"/>
          <c:y val="0.50622997039559037"/>
          <c:w val="0.17255509076757658"/>
          <c:h val="0.12102737225401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163287</xdr:colOff>
      <xdr:row>20</xdr:row>
      <xdr:rowOff>109414</xdr:rowOff>
    </xdr:from>
    <xdr:to>
      <xdr:col>6</xdr:col>
      <xdr:colOff>557893</xdr:colOff>
      <xdr:row>45</xdr:row>
      <xdr:rowOff>27213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C3BC3E-C6F1-7DDF-7847-087AB2E209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774709</xdr:colOff>
      <xdr:row>30</xdr:row>
      <xdr:rowOff>170663</xdr:rowOff>
    </xdr:from>
    <xdr:to>
      <xdr:col>12</xdr:col>
      <xdr:colOff>834341</xdr:colOff>
      <xdr:row>55</xdr:row>
      <xdr:rowOff>73892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663358C-8F67-A643-9D13-7B3EE84BC3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350833</xdr:colOff>
      <xdr:row>23</xdr:row>
      <xdr:rowOff>149834</xdr:rowOff>
    </xdr:from>
    <xdr:to>
      <xdr:col>18</xdr:col>
      <xdr:colOff>63849</xdr:colOff>
      <xdr:row>42</xdr:row>
      <xdr:rowOff>26097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2B37413-D5C6-EDF3-4186-20B840F0AC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0.43271</cdr:x>
      <cdr:y>0.10237</cdr:y>
    </cdr:from>
    <cdr:to>
      <cdr:x>0.43615</cdr:x>
      <cdr:y>0.87802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A2BC2E23-9127-B505-4109-EF009DB40C03}"/>
            </a:ext>
          </a:extLst>
        </cdr:cNvPr>
        <cdr:cNvCxnSpPr/>
      </cdr:nvCxnSpPr>
      <cdr:spPr>
        <a:xfrm xmlns:a="http://schemas.openxmlformats.org/drawingml/2006/main">
          <a:off x="2348699" y="469557"/>
          <a:ext cx="18676" cy="3557867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accent1">
              <a:alpha val="58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0.44635</cdr:x>
      <cdr:y>0.10079</cdr:y>
    </cdr:from>
    <cdr:to>
      <cdr:x>0.4464</cdr:x>
      <cdr:y>0.88082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0D05A5D3-D4EC-1037-E84D-261873EF46CC}"/>
            </a:ext>
          </a:extLst>
        </cdr:cNvPr>
        <cdr:cNvCxnSpPr/>
      </cdr:nvCxnSpPr>
      <cdr:spPr>
        <a:xfrm xmlns:a="http://schemas.openxmlformats.org/drawingml/2006/main" flipH="1">
          <a:off x="2514089" y="474490"/>
          <a:ext cx="320" cy="3671983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accent1">
              <a:alpha val="58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0.39773</cdr:x>
      <cdr:y>0.1637</cdr:y>
    </cdr:from>
    <cdr:to>
      <cdr:x>0.39911</cdr:x>
      <cdr:y>0.80969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3526A759-FDA8-534F-CA84-1CB865CF6D88}"/>
            </a:ext>
          </a:extLst>
        </cdr:cNvPr>
        <cdr:cNvCxnSpPr/>
      </cdr:nvCxnSpPr>
      <cdr:spPr>
        <a:xfrm xmlns:a="http://schemas.openxmlformats.org/drawingml/2006/main">
          <a:off x="1979023" y="576532"/>
          <a:ext cx="6853" cy="2275036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accent1">
              <a:alpha val="58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239C1-4973-4CFB-A2CB-4829E555F053}">
  <dimension ref="B2:U21"/>
  <sheetViews>
    <sheetView tabSelected="1" zoomScale="76" zoomScaleNormal="71" workbookViewId="0">
      <selection activeCell="S22" sqref="S22"/>
    </sheetView>
  </sheetViews>
  <sheetFormatPr defaultRowHeight="15"/>
  <cols>
    <col min="2" max="2" width="10" customWidth="1"/>
    <col min="3" max="3" width="16.28515625" customWidth="1"/>
    <col min="4" max="4" width="16.5703125" customWidth="1"/>
    <col min="5" max="5" width="14.85546875" customWidth="1"/>
    <col min="6" max="6" width="17.85546875" customWidth="1"/>
    <col min="7" max="9" width="20.5703125" customWidth="1"/>
    <col min="10" max="10" width="21.28515625" customWidth="1"/>
    <col min="11" max="11" width="20.5703125" customWidth="1"/>
    <col min="12" max="12" width="21.140625" customWidth="1"/>
    <col min="13" max="13" width="16.85546875" customWidth="1"/>
    <col min="14" max="14" width="21.28515625" customWidth="1"/>
    <col min="15" max="15" width="26.5703125" customWidth="1"/>
    <col min="16" max="16" width="18.5703125" customWidth="1"/>
    <col min="17" max="17" width="18.42578125" customWidth="1"/>
    <col min="18" max="18" width="13.28515625" customWidth="1"/>
    <col min="19" max="19" width="11.42578125" customWidth="1"/>
    <col min="20" max="20" width="13" customWidth="1"/>
  </cols>
  <sheetData>
    <row r="2" spans="2:21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14</v>
      </c>
      <c r="Q2" t="s">
        <v>15</v>
      </c>
      <c r="R2" t="s">
        <v>16</v>
      </c>
      <c r="S2" t="s">
        <v>17</v>
      </c>
      <c r="T2" t="s">
        <v>18</v>
      </c>
      <c r="U2" t="s">
        <v>19</v>
      </c>
    </row>
    <row r="3" spans="2:21">
      <c r="B3">
        <v>2015</v>
      </c>
      <c r="C3" s="1">
        <v>1475</v>
      </c>
      <c r="D3">
        <v>29</v>
      </c>
      <c r="E3">
        <v>385</v>
      </c>
      <c r="F3">
        <v>57</v>
      </c>
      <c r="G3">
        <v>41</v>
      </c>
      <c r="H3" s="1">
        <v>1411</v>
      </c>
      <c r="I3">
        <v>506</v>
      </c>
      <c r="J3">
        <v>1917</v>
      </c>
      <c r="K3">
        <v>14206</v>
      </c>
      <c r="L3">
        <v>18110</v>
      </c>
      <c r="M3">
        <v>48946</v>
      </c>
      <c r="P3">
        <f>M3/K3</f>
        <v>3.4454455863719553</v>
      </c>
    </row>
    <row r="4" spans="2:21">
      <c r="B4">
        <v>2016</v>
      </c>
      <c r="C4">
        <v>1448</v>
      </c>
      <c r="D4">
        <v>31</v>
      </c>
      <c r="E4">
        <v>473</v>
      </c>
      <c r="F4">
        <v>60</v>
      </c>
      <c r="G4">
        <v>49</v>
      </c>
      <c r="H4">
        <v>1341</v>
      </c>
      <c r="I4">
        <v>542</v>
      </c>
      <c r="J4">
        <v>1883</v>
      </c>
      <c r="K4">
        <v>15083</v>
      </c>
      <c r="L4">
        <v>19027</v>
      </c>
      <c r="M4">
        <v>49734</v>
      </c>
      <c r="O4">
        <f>(M4-M3)/M3</f>
        <v>1.6099374821231562E-2</v>
      </c>
      <c r="P4">
        <f t="shared" ref="P4:P18" si="0">M4/K4</f>
        <v>3.2973546376715506</v>
      </c>
      <c r="R4">
        <f>(K4-K3)/K3</f>
        <v>6.1734478389412921E-2</v>
      </c>
    </row>
    <row r="5" spans="2:21">
      <c r="B5">
        <v>2017</v>
      </c>
      <c r="C5">
        <v>1468</v>
      </c>
      <c r="D5">
        <v>27</v>
      </c>
      <c r="E5">
        <v>504</v>
      </c>
      <c r="F5">
        <v>58</v>
      </c>
      <c r="G5">
        <v>46</v>
      </c>
      <c r="H5">
        <v>1274</v>
      </c>
      <c r="I5">
        <v>559</v>
      </c>
      <c r="J5">
        <v>1833</v>
      </c>
      <c r="K5">
        <v>15988</v>
      </c>
      <c r="L5">
        <v>19924</v>
      </c>
      <c r="M5">
        <v>50072</v>
      </c>
      <c r="O5">
        <f>(M5-M4)/M4</f>
        <v>6.7961555475127677E-3</v>
      </c>
      <c r="P5">
        <f t="shared" si="0"/>
        <v>3.1318488866649989</v>
      </c>
      <c r="R5">
        <f t="shared" ref="R5:R18" si="1">(K5-K4)/K4</f>
        <v>6.0001325996154611E-2</v>
      </c>
    </row>
    <row r="6" spans="2:21">
      <c r="B6">
        <v>2018</v>
      </c>
      <c r="C6">
        <v>1577</v>
      </c>
      <c r="D6">
        <v>35</v>
      </c>
      <c r="E6">
        <v>534</v>
      </c>
      <c r="F6">
        <v>51</v>
      </c>
      <c r="G6">
        <v>45</v>
      </c>
      <c r="H6">
        <v>1202</v>
      </c>
      <c r="I6">
        <v>597</v>
      </c>
      <c r="J6">
        <v>1799</v>
      </c>
      <c r="K6">
        <v>16780</v>
      </c>
      <c r="L6">
        <v>20821</v>
      </c>
      <c r="M6">
        <v>50724</v>
      </c>
      <c r="O6">
        <f>(M6-M5)/M5</f>
        <v>1.3021249400862758E-2</v>
      </c>
      <c r="P6">
        <f t="shared" si="0"/>
        <v>3.0228843861740167</v>
      </c>
      <c r="R6">
        <f t="shared" si="1"/>
        <v>4.9537152864648486E-2</v>
      </c>
    </row>
    <row r="7" spans="2:21">
      <c r="B7">
        <v>2019</v>
      </c>
      <c r="C7">
        <v>1617</v>
      </c>
      <c r="D7">
        <v>33</v>
      </c>
      <c r="E7">
        <v>503</v>
      </c>
      <c r="F7">
        <v>55</v>
      </c>
      <c r="G7">
        <v>44</v>
      </c>
      <c r="H7">
        <v>1122</v>
      </c>
      <c r="I7">
        <v>597</v>
      </c>
      <c r="J7">
        <v>1719</v>
      </c>
      <c r="K7">
        <v>17430</v>
      </c>
      <c r="L7">
        <v>21401</v>
      </c>
      <c r="M7">
        <v>51935</v>
      </c>
      <c r="O7">
        <f>(M7-M6)/M6</f>
        <v>2.3874300134058828E-2</v>
      </c>
      <c r="P7">
        <f t="shared" si="0"/>
        <v>2.9796328169822144</v>
      </c>
      <c r="R7">
        <f t="shared" si="1"/>
        <v>3.873659117997616E-2</v>
      </c>
    </row>
    <row r="8" spans="2:21">
      <c r="B8">
        <v>2020</v>
      </c>
      <c r="C8">
        <v>1630</v>
      </c>
      <c r="D8">
        <v>32</v>
      </c>
      <c r="E8">
        <v>483</v>
      </c>
      <c r="F8">
        <v>52</v>
      </c>
      <c r="G8">
        <v>45</v>
      </c>
      <c r="H8">
        <v>1041</v>
      </c>
      <c r="I8">
        <v>610</v>
      </c>
      <c r="J8">
        <v>1651</v>
      </c>
      <c r="K8">
        <v>18081</v>
      </c>
      <c r="L8">
        <v>21974</v>
      </c>
      <c r="M8">
        <v>52300</v>
      </c>
      <c r="O8">
        <f>(M8-M7)/M7</f>
        <v>7.028015788966978E-3</v>
      </c>
      <c r="P8">
        <f t="shared" si="0"/>
        <v>2.8925391294729272</v>
      </c>
      <c r="R8">
        <f t="shared" si="1"/>
        <v>3.7349397590361447E-2</v>
      </c>
    </row>
    <row r="9" spans="2:21">
      <c r="B9">
        <v>2021</v>
      </c>
      <c r="C9">
        <v>1666</v>
      </c>
      <c r="D9">
        <v>30</v>
      </c>
      <c r="E9">
        <v>514</v>
      </c>
      <c r="F9">
        <v>52</v>
      </c>
      <c r="G9">
        <v>42</v>
      </c>
      <c r="H9">
        <v>1049</v>
      </c>
      <c r="I9">
        <v>623</v>
      </c>
      <c r="J9">
        <v>1672</v>
      </c>
      <c r="K9">
        <v>18764</v>
      </c>
      <c r="L9">
        <v>22740</v>
      </c>
      <c r="M9">
        <v>52520</v>
      </c>
      <c r="O9">
        <f t="shared" ref="O9:O18" si="2">(M9-M8)/M8</f>
        <v>4.2065009560229441E-3</v>
      </c>
      <c r="P9">
        <f t="shared" si="0"/>
        <v>2.7989767640162011</v>
      </c>
      <c r="R9">
        <f t="shared" si="1"/>
        <v>3.7774459377246834E-2</v>
      </c>
    </row>
    <row r="10" spans="2:21">
      <c r="B10">
        <v>2022</v>
      </c>
      <c r="C10">
        <v>1691</v>
      </c>
      <c r="D10">
        <v>34</v>
      </c>
      <c r="E10">
        <v>551</v>
      </c>
      <c r="F10">
        <v>50</v>
      </c>
      <c r="G10">
        <v>37</v>
      </c>
      <c r="H10">
        <v>1064</v>
      </c>
      <c r="I10">
        <v>633</v>
      </c>
      <c r="J10">
        <v>1697</v>
      </c>
      <c r="K10">
        <v>19345</v>
      </c>
      <c r="L10">
        <v>23405</v>
      </c>
      <c r="M10">
        <v>52753</v>
      </c>
      <c r="N10">
        <v>114</v>
      </c>
      <c r="O10">
        <f t="shared" si="2"/>
        <v>4.4364051789794363E-3</v>
      </c>
      <c r="P10">
        <f t="shared" si="0"/>
        <v>2.7269578702507107</v>
      </c>
      <c r="Q10">
        <v>114</v>
      </c>
      <c r="R10">
        <f t="shared" si="1"/>
        <v>3.0963547218077168E-2</v>
      </c>
      <c r="S10">
        <v>114</v>
      </c>
      <c r="T10">
        <v>114</v>
      </c>
    </row>
    <row r="11" spans="2:21">
      <c r="B11">
        <v>2023</v>
      </c>
      <c r="C11">
        <f t="shared" ref="C11:G11" si="3">_xlfn.FORECAST.ETS($B$11,C3:C10,$B$3:$B$10)</f>
        <v>1741.7117697359245</v>
      </c>
      <c r="D11">
        <f t="shared" si="3"/>
        <v>31.430776823479821</v>
      </c>
      <c r="E11">
        <f t="shared" si="3"/>
        <v>563.91936237046957</v>
      </c>
      <c r="F11">
        <f t="shared" si="3"/>
        <v>48.324083123297129</v>
      </c>
      <c r="G11">
        <f t="shared" si="3"/>
        <v>37.369982040217621</v>
      </c>
      <c r="H11">
        <f>_xlfn.FORECAST.ETS($B$11,H3:H10,$B$3:$B$10)</f>
        <v>1077.5139227416284</v>
      </c>
      <c r="I11">
        <f>_xlfn.FORECAST.ETS($B$11,I3:I10,$B$3:$B$10)</f>
        <v>651.00642991607288</v>
      </c>
      <c r="J11">
        <f t="shared" ref="J11:L11" si="4">_xlfn.FORECAST.ETS($B$11,J3:J10,$B$3:$B$10)</f>
        <v>1609.6487440219912</v>
      </c>
      <c r="K11">
        <f t="shared" si="4"/>
        <v>19936.2377920541</v>
      </c>
      <c r="L11">
        <f t="shared" si="4"/>
        <v>24155.204186970612</v>
      </c>
      <c r="M11">
        <f>_xlfn.FORECAST.ETS($B$11,M3:M10,$B$3:$B$10)</f>
        <v>53664.957287314617</v>
      </c>
      <c r="N11">
        <v>230</v>
      </c>
      <c r="O11">
        <f t="shared" si="2"/>
        <v>1.7287306642553357E-2</v>
      </c>
      <c r="P11">
        <f t="shared" si="0"/>
        <v>2.6918297146668078</v>
      </c>
      <c r="R11">
        <f t="shared" si="1"/>
        <v>3.0562822023990709E-2</v>
      </c>
    </row>
    <row r="12" spans="2:21">
      <c r="B12">
        <v>2024</v>
      </c>
      <c r="C12">
        <f t="shared" ref="C12:G12" si="5">_xlfn.FORECAST.ETS($B$12,C3:C11,$B$3:$B$11)</f>
        <v>1779.4701745560988</v>
      </c>
      <c r="D12">
        <f t="shared" si="5"/>
        <v>32.316520267735818</v>
      </c>
      <c r="E12">
        <f t="shared" si="5"/>
        <v>579.31010149630606</v>
      </c>
      <c r="F12">
        <f t="shared" si="5"/>
        <v>47.27165519591594</v>
      </c>
      <c r="G12">
        <f t="shared" si="5"/>
        <v>36.341310507192716</v>
      </c>
      <c r="H12">
        <f>_xlfn.FORECAST.ETS($B$12,H3:H11,$B$3:$B$11)</f>
        <v>1031.248184257737</v>
      </c>
      <c r="I12">
        <f t="shared" ref="I12:M12" si="6">_xlfn.FORECAST.ETS($B$12,I3:I11,$B$3:$B$11)</f>
        <v>667.51442742549887</v>
      </c>
      <c r="J12">
        <f t="shared" si="6"/>
        <v>1577.5723396000451</v>
      </c>
      <c r="K12">
        <f t="shared" si="6"/>
        <v>20527.277988328271</v>
      </c>
      <c r="L12">
        <f t="shared" si="6"/>
        <v>24889.567161803196</v>
      </c>
      <c r="M12">
        <f t="shared" si="6"/>
        <v>54222.697535185856</v>
      </c>
      <c r="N12">
        <f>_xlfn.FORECAST.ETS(B12,N10:N11,B10:B11)</f>
        <v>346</v>
      </c>
      <c r="O12">
        <f>(M12-M11)/M11</f>
        <v>1.0393006462022817E-2</v>
      </c>
      <c r="P12">
        <f t="shared" si="0"/>
        <v>2.6414947742227035</v>
      </c>
      <c r="R12">
        <f t="shared" si="1"/>
        <v>2.9646526212169233E-2</v>
      </c>
    </row>
    <row r="13" spans="2:21">
      <c r="B13">
        <v>2025</v>
      </c>
      <c r="C13">
        <f t="shared" ref="C13:G13" si="7">_xlfn.FORECAST.ETS($B$13,C3:C12,$B$3:$B$12)</f>
        <v>1817.1609649773832</v>
      </c>
      <c r="D13">
        <f t="shared" si="7"/>
        <v>31.445659267218229</v>
      </c>
      <c r="E13">
        <f t="shared" si="7"/>
        <v>594.7760290741677</v>
      </c>
      <c r="F13">
        <f t="shared" si="7"/>
        <v>45.991485188327388</v>
      </c>
      <c r="G13">
        <f t="shared" si="7"/>
        <v>35.248245030701227</v>
      </c>
      <c r="H13">
        <f>_xlfn.FORECAST.ETS($B$13,H3:H12,$B$3:$B$12)</f>
        <v>991.14307833591181</v>
      </c>
      <c r="I13">
        <f t="shared" ref="I13:M13" si="8">_xlfn.FORECAST.ETS($B$13,I3:I12,$B$3:$B$12)</f>
        <v>683.72236036563504</v>
      </c>
      <c r="J13">
        <f t="shared" si="8"/>
        <v>1537.6368891253603</v>
      </c>
      <c r="K13">
        <f t="shared" si="8"/>
        <v>21118.318184601001</v>
      </c>
      <c r="L13">
        <f t="shared" si="8"/>
        <v>25625.442331918843</v>
      </c>
      <c r="M13">
        <f t="shared" si="8"/>
        <v>54781.303611607538</v>
      </c>
      <c r="O13">
        <f t="shared" si="2"/>
        <v>1.0302070937344912E-2</v>
      </c>
      <c r="P13">
        <f t="shared" si="0"/>
        <v>2.5940182893708279</v>
      </c>
      <c r="R13">
        <f t="shared" si="1"/>
        <v>2.8792916265312586E-2</v>
      </c>
    </row>
    <row r="14" spans="2:21">
      <c r="B14">
        <v>2026</v>
      </c>
      <c r="C14">
        <f t="shared" ref="C14:G14" si="9">_xlfn.FORECAST.ETS($B$14,C3:C13,$B$3:$B$13)</f>
        <v>1853.8998500224927</v>
      </c>
      <c r="D14">
        <f t="shared" si="9"/>
        <v>32.580387843434004</v>
      </c>
      <c r="E14">
        <f t="shared" si="9"/>
        <v>612.22615088638656</v>
      </c>
      <c r="F14">
        <f t="shared" si="9"/>
        <v>44.713899956983838</v>
      </c>
      <c r="G14">
        <f t="shared" si="9"/>
        <v>34.129346333727995</v>
      </c>
      <c r="H14">
        <f>_xlfn.FORECAST.ETS($B$14,H3:H13,$B$3:$B$13)</f>
        <v>952.26353194441538</v>
      </c>
      <c r="I14">
        <f t="shared" ref="I14:M14" si="10">_xlfn.FORECAST.ETS($B$14,I3:I13,$B$3:$B$13)</f>
        <v>699.76349946675316</v>
      </c>
      <c r="J14">
        <f t="shared" si="10"/>
        <v>1502.1370751501061</v>
      </c>
      <c r="K14">
        <f t="shared" si="10"/>
        <v>21705.598672606153</v>
      </c>
      <c r="L14">
        <f t="shared" si="10"/>
        <v>26354.339888443152</v>
      </c>
      <c r="M14">
        <f t="shared" si="10"/>
        <v>55340.761312365867</v>
      </c>
      <c r="O14">
        <f t="shared" si="2"/>
        <v>1.0212566402669279E-2</v>
      </c>
      <c r="P14">
        <f t="shared" si="0"/>
        <v>2.5496076909506962</v>
      </c>
      <c r="Q14">
        <f>AVERAGE(Q10,Q18)</f>
        <v>3665.4370599274976</v>
      </c>
      <c r="R14">
        <f t="shared" si="1"/>
        <v>2.7809055762469916E-2</v>
      </c>
      <c r="S14">
        <f t="shared" ref="S14:T14" si="11">AVERAGE(S10,S18)</f>
        <v>9078.0926498187437</v>
      </c>
      <c r="T14">
        <f t="shared" si="11"/>
        <v>12085.123533091659</v>
      </c>
    </row>
    <row r="15" spans="2:21">
      <c r="B15">
        <v>2027</v>
      </c>
      <c r="C15">
        <f t="shared" ref="C15:G15" si="12">_xlfn.FORECAST.ETS($B$15,C3:C14,$B$3:$B$14)</f>
        <v>1892.0595345294141</v>
      </c>
      <c r="D15">
        <f t="shared" si="12"/>
        <v>31.292667263529175</v>
      </c>
      <c r="E15">
        <f t="shared" si="12"/>
        <v>627.65506765614043</v>
      </c>
      <c r="F15">
        <f t="shared" si="12"/>
        <v>43.438093965422979</v>
      </c>
      <c r="G15">
        <f t="shared" si="12"/>
        <v>32.973382572949099</v>
      </c>
      <c r="H15">
        <f>_xlfn.FORECAST.ETS($B$15,H3:H14,$B$3:$B$14)</f>
        <v>919.72608398483442</v>
      </c>
      <c r="I15">
        <f t="shared" ref="I15:M15" si="13">_xlfn.FORECAST.ETS($B$15,I3:I14,$B$3:$B$14)</f>
        <v>715.70738456756692</v>
      </c>
      <c r="J15">
        <f t="shared" si="13"/>
        <v>1465.5741591437391</v>
      </c>
      <c r="K15">
        <f t="shared" si="13"/>
        <v>22293.266410562846</v>
      </c>
      <c r="L15">
        <f t="shared" si="13"/>
        <v>27088.599784593694</v>
      </c>
      <c r="M15">
        <f t="shared" si="13"/>
        <v>55916.685246929883</v>
      </c>
      <c r="O15">
        <f t="shared" si="2"/>
        <v>1.0406866853769254E-2</v>
      </c>
      <c r="P15">
        <f t="shared" si="0"/>
        <v>2.5082320471636139</v>
      </c>
      <c r="R15">
        <f t="shared" si="1"/>
        <v>2.7074477272924412E-2</v>
      </c>
    </row>
    <row r="16" spans="2:21">
      <c r="B16">
        <v>2028</v>
      </c>
      <c r="C16">
        <f t="shared" ref="C16:G16" si="14">_xlfn.FORECAST.ETS($B$16,C3:C15,$B$3:$B$15)</f>
        <v>1929.6074405850663</v>
      </c>
      <c r="D16">
        <f t="shared" si="14"/>
        <v>32.435232243129249</v>
      </c>
      <c r="E16">
        <f t="shared" si="14"/>
        <v>643.33186611351982</v>
      </c>
      <c r="F16">
        <f t="shared" si="14"/>
        <v>42.163558520893289</v>
      </c>
      <c r="G16">
        <f t="shared" si="14"/>
        <v>31.806245041964576</v>
      </c>
      <c r="H16">
        <f>_xlfn.FORECAST.ETS($B$16,H3:H15,$B$3:$B$15)</f>
        <v>887.20631244376978</v>
      </c>
      <c r="I16">
        <f t="shared" ref="I16:M16" si="15">_xlfn.FORECAST.ETS($B$16,I3:I15,$B$3:$B$15)</f>
        <v>731.59230633272034</v>
      </c>
      <c r="J16">
        <f t="shared" si="15"/>
        <v>1429.6229990882337</v>
      </c>
      <c r="K16">
        <f t="shared" si="15"/>
        <v>22880.926629103004</v>
      </c>
      <c r="L16">
        <f t="shared" si="15"/>
        <v>27822.716195072964</v>
      </c>
      <c r="M16">
        <f t="shared" si="15"/>
        <v>56482.050960301625</v>
      </c>
      <c r="O16">
        <f t="shared" si="2"/>
        <v>1.0110858876470757E-2</v>
      </c>
      <c r="P16">
        <f t="shared" si="0"/>
        <v>2.4685211344745213</v>
      </c>
      <c r="R16">
        <f t="shared" si="1"/>
        <v>2.6360435824770653E-2</v>
      </c>
    </row>
    <row r="17" spans="2:20">
      <c r="B17">
        <v>2029</v>
      </c>
      <c r="C17">
        <f t="shared" ref="C17:G17" si="16">_xlfn.FORECAST.ETS($B$17,C3:C16,$B$3:$B$16)</f>
        <v>1967.1380129631461</v>
      </c>
      <c r="D17">
        <f t="shared" si="16"/>
        <v>31.108941892685777</v>
      </c>
      <c r="E17">
        <f t="shared" si="16"/>
        <v>659.0453463921616</v>
      </c>
      <c r="F17">
        <f t="shared" si="16"/>
        <v>40.889971329809256</v>
      </c>
      <c r="G17">
        <f t="shared" si="16"/>
        <v>30.630118215093109</v>
      </c>
      <c r="H17">
        <f>_xlfn.FORECAST.ETS($B$17,H3:H16,$B$3:$B$16)</f>
        <v>851.32637850794003</v>
      </c>
      <c r="I17">
        <f t="shared" ref="I17:M17" si="17">_xlfn.FORECAST.ETS($B$17,I3:I16,$B$3:$B$16)</f>
        <v>747.44032973145579</v>
      </c>
      <c r="J17">
        <f t="shared" si="17"/>
        <v>1393.6184394840532</v>
      </c>
      <c r="K17">
        <f t="shared" si="17"/>
        <v>23468.586847643161</v>
      </c>
      <c r="L17">
        <f t="shared" si="17"/>
        <v>28556.804901145133</v>
      </c>
      <c r="M17">
        <f t="shared" si="17"/>
        <v>57047.572279116357</v>
      </c>
      <c r="O17">
        <f t="shared" si="2"/>
        <v>1.0012407644549028E-2</v>
      </c>
      <c r="P17">
        <f t="shared" si="0"/>
        <v>2.4308055976896359</v>
      </c>
      <c r="R17">
        <f t="shared" si="1"/>
        <v>2.568340994515024E-2</v>
      </c>
    </row>
    <row r="18" spans="2:20">
      <c r="B18">
        <v>2030</v>
      </c>
      <c r="C18">
        <f t="shared" ref="C18:G18" si="18">_xlfn.FORECAST.ETS($B$18,C3:C17,$B$3:$B$17)</f>
        <v>2004.6547486915367</v>
      </c>
      <c r="D18">
        <f t="shared" si="18"/>
        <v>32.219110467709733</v>
      </c>
      <c r="E18">
        <f t="shared" si="18"/>
        <v>674.78433679406601</v>
      </c>
      <c r="F18">
        <f t="shared" si="18"/>
        <v>39.61712598511</v>
      </c>
      <c r="G18">
        <f t="shared" si="18"/>
        <v>29.448150917624371</v>
      </c>
      <c r="H18">
        <f>_xlfn.FORECAST.ETS($B$18,H3:H17,$B$3:$B$17)</f>
        <v>816.32532514896627</v>
      </c>
      <c r="I18">
        <f t="shared" ref="I18:M18" si="19">_xlfn.FORECAST.ETS($B$18,I3:I17,$B$3:$B$17)</f>
        <v>763.26467233149526</v>
      </c>
      <c r="J18">
        <f t="shared" si="19"/>
        <v>1357.5687330514829</v>
      </c>
      <c r="K18">
        <f t="shared" si="19"/>
        <v>24056.247066183318</v>
      </c>
      <c r="L18">
        <f t="shared" si="19"/>
        <v>29290.914416108699</v>
      </c>
      <c r="M18">
        <f t="shared" si="19"/>
        <v>57613.200676275177</v>
      </c>
      <c r="N18">
        <f>K18*0.3</f>
        <v>7216.8741198549951</v>
      </c>
      <c r="O18">
        <f t="shared" si="2"/>
        <v>9.9150301154161818E-3</v>
      </c>
      <c r="P18">
        <f t="shared" si="0"/>
        <v>2.3949371869090923</v>
      </c>
      <c r="Q18">
        <f>K18*0.3</f>
        <v>7216.8741198549951</v>
      </c>
      <c r="R18">
        <f t="shared" si="1"/>
        <v>2.5040289914139972E-2</v>
      </c>
      <c r="S18">
        <f>K18*0.75</f>
        <v>18042.185299637487</v>
      </c>
      <c r="T18">
        <f>K18</f>
        <v>24056.247066183318</v>
      </c>
    </row>
    <row r="19" spans="2:20">
      <c r="N19">
        <f>K18*0.4</f>
        <v>9622.4988264733274</v>
      </c>
    </row>
    <row r="20" spans="2:20">
      <c r="N20">
        <f>K18*0.5</f>
        <v>12028.123533091659</v>
      </c>
    </row>
    <row r="21" spans="2:20">
      <c r="N21">
        <f>K18*0.75</f>
        <v>18042.185299637487</v>
      </c>
      <c r="O21">
        <f>N18*1.2</f>
        <v>8660.2489438259945</v>
      </c>
      <c r="P21">
        <f>K18*1.2</f>
        <v>28867.49647941998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F4AB715CD7D348B9EB6F7EE0CE87AF" ma:contentTypeVersion="10" ma:contentTypeDescription="Create a new document." ma:contentTypeScope="" ma:versionID="c1e6d0bb0c25768eff1bbfe97462557d">
  <xsd:schema xmlns:xsd="http://www.w3.org/2001/XMLSchema" xmlns:xs="http://www.w3.org/2001/XMLSchema" xmlns:p="http://schemas.microsoft.com/office/2006/metadata/properties" xmlns:ns3="e03c5b87-ca02-4129-8389-a748bad21db9" xmlns:ns4="30ef2084-6849-4126-9791-ab34764d2fef" targetNamespace="http://schemas.microsoft.com/office/2006/metadata/properties" ma:root="true" ma:fieldsID="58be1de2aab71d34810eb9daa94b835f" ns3:_="" ns4:_="">
    <xsd:import namespace="e03c5b87-ca02-4129-8389-a748bad21db9"/>
    <xsd:import namespace="30ef2084-6849-4126-9791-ab34764d2fe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_activity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3c5b87-ca02-4129-8389-a748bad21db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ef2084-6849-4126-9791-ab34764d2f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0ef2084-6849-4126-9791-ab34764d2f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77BF25-86F3-448E-A397-B73BCD427CFA}"/>
</file>

<file path=customXml/itemProps2.xml><?xml version="1.0" encoding="utf-8"?>
<ds:datastoreItem xmlns:ds="http://schemas.openxmlformats.org/officeDocument/2006/customXml" ds:itemID="{73BA90AF-8660-4AB5-ABBF-0347AF7857E8}"/>
</file>

<file path=customXml/itemProps3.xml><?xml version="1.0" encoding="utf-8"?>
<ds:datastoreItem xmlns:ds="http://schemas.openxmlformats.org/officeDocument/2006/customXml" ds:itemID="{8ADBB723-4B97-457D-B591-3C1F2DC86B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Agostini, Paige</dc:creator>
  <cp:keywords/>
  <dc:description/>
  <cp:lastModifiedBy/>
  <cp:revision/>
  <dcterms:created xsi:type="dcterms:W3CDTF">2024-01-30T10:47:13Z</dcterms:created>
  <dcterms:modified xsi:type="dcterms:W3CDTF">2024-02-28T14:25:05Z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0x0101003BF4AB715CD7D348B9EB6F7EE0CE87AF</vt:lpwstr>
  </property>
</Properties>
</file>