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5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0115" windowHeight="9270" tabRatio="912" activeTab="2"/>
  </bookViews>
  <sheets>
    <sheet name="All_data" sheetId="1" r:id="rId1"/>
    <sheet name="All_results" sheetId="2" r:id="rId2"/>
    <sheet name="All_graphs" sheetId="22" r:id="rId3"/>
    <sheet name="Parque Central_data" sheetId="23" r:id="rId4"/>
    <sheet name="Parque Central_results" sheetId="24" r:id="rId5"/>
    <sheet name="Parque Central_graphs" sheetId="25" r:id="rId6"/>
    <sheet name="Sagrado Corazon_data" sheetId="26" r:id="rId7"/>
    <sheet name="Sagrado Corazon_results" sheetId="27" r:id="rId8"/>
    <sheet name="Sagrado Corazon_graphs" sheetId="28" r:id="rId9"/>
    <sheet name="Calle 19_data" sheetId="29" r:id="rId10"/>
    <sheet name="Calle 19_results" sheetId="30" r:id="rId11"/>
    <sheet name="Calle 19_graphs" sheetId="31" r:id="rId12"/>
    <sheet name="Centro Medico_data" sheetId="32" r:id="rId13"/>
    <sheet name="Centro Medico_results" sheetId="33" r:id="rId14"/>
    <sheet name="Centro Medico_graphs" sheetId="34" r:id="rId15"/>
    <sheet name="Colegio Mizpa_data" sheetId="35" r:id="rId16"/>
    <sheet name="Colegio Mizpa_results" sheetId="36" r:id="rId17"/>
    <sheet name="Colegio Mizpa_graphs" sheetId="37" r:id="rId18"/>
    <sheet name="Calle Cuba_data" sheetId="38" r:id="rId19"/>
    <sheet name="Calle Cuba_results" sheetId="39" r:id="rId20"/>
    <sheet name="Calle Cuba_graphs" sheetId="40" r:id="rId21"/>
  </sheets>
  <definedNames>
    <definedName name="_xlnm._FilterDatabase" localSheetId="0" hidden="1">All_data!$A$1:$BA$77</definedName>
    <definedName name="_xlnm._FilterDatabase" localSheetId="9" hidden="1">'Calle 19_data'!$A$1:$BA$5</definedName>
    <definedName name="_xlnm._FilterDatabase" localSheetId="18" hidden="1">'Calle Cuba_data'!$A$1:$BA$12</definedName>
    <definedName name="_xlnm._FilterDatabase" localSheetId="12" hidden="1">'Centro Medico_data'!$A$1:$BA$9</definedName>
    <definedName name="_xlnm._FilterDatabase" localSheetId="15" hidden="1">'Colegio Mizpa_data'!$A$1:$BA$18</definedName>
    <definedName name="_xlnm._FilterDatabase" localSheetId="3" hidden="1">'Parque Central_data'!$A$1:$BA$77</definedName>
    <definedName name="_xlnm._FilterDatabase" localSheetId="6" hidden="1">'Sagrado Corazon_data'!$A$1:$BA$16</definedName>
  </definedNames>
  <calcPr calcId="145621"/>
</workbook>
</file>

<file path=xl/calcChain.xml><?xml version="1.0" encoding="utf-8"?>
<calcChain xmlns="http://schemas.openxmlformats.org/spreadsheetml/2006/main">
  <c r="AT16" i="39" l="1"/>
  <c r="AT16" i="36"/>
  <c r="AT16" i="33"/>
  <c r="AT16" i="30"/>
  <c r="AT16" i="27"/>
  <c r="AT17" i="27"/>
  <c r="AT17" i="24"/>
  <c r="AT16" i="24"/>
  <c r="AF21" i="39" l="1"/>
  <c r="AF33" i="39" s="1"/>
  <c r="AQ14" i="39"/>
  <c r="AM14" i="39"/>
  <c r="AI14" i="39"/>
  <c r="AE14" i="39"/>
  <c r="AA14" i="39"/>
  <c r="R14" i="39"/>
  <c r="N14" i="39"/>
  <c r="A14" i="39"/>
  <c r="AT12" i="39"/>
  <c r="AT11" i="39"/>
  <c r="AT10" i="39"/>
  <c r="AT9" i="39"/>
  <c r="AT8" i="39"/>
  <c r="AT7" i="39"/>
  <c r="C7" i="39"/>
  <c r="AT6" i="39"/>
  <c r="AS6" i="39"/>
  <c r="AR6" i="39"/>
  <c r="AQ6" i="39"/>
  <c r="AP6" i="39"/>
  <c r="AO6" i="39"/>
  <c r="AN6" i="39"/>
  <c r="AM6" i="39"/>
  <c r="AB6" i="39"/>
  <c r="AA6" i="39"/>
  <c r="AA25" i="39" s="1"/>
  <c r="Z6" i="39"/>
  <c r="Y6" i="39"/>
  <c r="X6" i="39"/>
  <c r="M6" i="39"/>
  <c r="M25" i="39" s="1"/>
  <c r="L6" i="39"/>
  <c r="K6" i="39"/>
  <c r="J6" i="39"/>
  <c r="I6" i="39"/>
  <c r="I25" i="39" s="1"/>
  <c r="C6" i="39"/>
  <c r="AT5" i="39"/>
  <c r="AS5" i="39"/>
  <c r="AR5" i="39"/>
  <c r="AQ5" i="39"/>
  <c r="AP5" i="39"/>
  <c r="AO5" i="39"/>
  <c r="AN5" i="39"/>
  <c r="AM5" i="39"/>
  <c r="AK5" i="39"/>
  <c r="AB5" i="39"/>
  <c r="AA5" i="39"/>
  <c r="AA24" i="39" s="1"/>
  <c r="Z5" i="39"/>
  <c r="Y5" i="39"/>
  <c r="X5" i="39"/>
  <c r="M5" i="39"/>
  <c r="M24" i="39" s="1"/>
  <c r="L5" i="39"/>
  <c r="K5" i="39"/>
  <c r="J5" i="39"/>
  <c r="J14" i="39" s="1"/>
  <c r="I5" i="39"/>
  <c r="I24" i="39" s="1"/>
  <c r="C5" i="39"/>
  <c r="AT4" i="39"/>
  <c r="AS4" i="39"/>
  <c r="AR4" i="39"/>
  <c r="AQ4" i="39"/>
  <c r="AP4" i="39"/>
  <c r="AO4" i="39"/>
  <c r="AN4" i="39"/>
  <c r="AM4" i="39"/>
  <c r="AK4" i="39"/>
  <c r="AG4" i="39"/>
  <c r="AF4" i="39"/>
  <c r="AF23" i="39" s="1"/>
  <c r="AE4" i="39"/>
  <c r="AD4" i="39"/>
  <c r="AD23" i="39" s="1"/>
  <c r="AC4" i="39"/>
  <c r="AB4" i="39"/>
  <c r="AA4" i="39"/>
  <c r="Z4" i="39"/>
  <c r="Z23" i="39" s="1"/>
  <c r="Y4" i="39"/>
  <c r="X4" i="39"/>
  <c r="R4" i="39"/>
  <c r="Q4" i="39"/>
  <c r="Q23" i="39" s="1"/>
  <c r="P4" i="39"/>
  <c r="O4" i="39"/>
  <c r="O23" i="39" s="1"/>
  <c r="N4" i="39"/>
  <c r="N23" i="39" s="1"/>
  <c r="M4" i="39"/>
  <c r="M23" i="39" s="1"/>
  <c r="L4" i="39"/>
  <c r="K4" i="39"/>
  <c r="K23" i="39" s="1"/>
  <c r="J4" i="39"/>
  <c r="I4" i="39"/>
  <c r="I23" i="39" s="1"/>
  <c r="C4" i="39"/>
  <c r="B4" i="39"/>
  <c r="AT3" i="39"/>
  <c r="AS3" i="39"/>
  <c r="AR3" i="39"/>
  <c r="AQ3" i="39"/>
  <c r="AQ22" i="39" s="1"/>
  <c r="AP3" i="39"/>
  <c r="AO3" i="39"/>
  <c r="AN3" i="39"/>
  <c r="AM3" i="39"/>
  <c r="AM22" i="39" s="1"/>
  <c r="AL3" i="39"/>
  <c r="AK3" i="39"/>
  <c r="AJ3" i="39"/>
  <c r="AI3" i="39"/>
  <c r="AI22" i="39" s="1"/>
  <c r="AH3" i="39"/>
  <c r="AG3" i="39"/>
  <c r="AF3" i="39"/>
  <c r="AF22" i="39" s="1"/>
  <c r="AE3" i="39"/>
  <c r="AE22" i="39" s="1"/>
  <c r="AD3" i="39"/>
  <c r="AC3" i="39"/>
  <c r="AB3" i="39"/>
  <c r="AA3" i="39"/>
  <c r="AA22" i="39" s="1"/>
  <c r="Z3" i="39"/>
  <c r="Y3" i="39"/>
  <c r="X3" i="39"/>
  <c r="R3" i="39"/>
  <c r="R22" i="39" s="1"/>
  <c r="Q3" i="39"/>
  <c r="P3" i="39"/>
  <c r="O3" i="39"/>
  <c r="N3" i="39"/>
  <c r="N22" i="39" s="1"/>
  <c r="M3" i="39"/>
  <c r="L3" i="39"/>
  <c r="K3" i="39"/>
  <c r="K22" i="39" s="1"/>
  <c r="J3" i="39"/>
  <c r="J22" i="39" s="1"/>
  <c r="I3" i="39"/>
  <c r="C3" i="39"/>
  <c r="B3" i="39"/>
  <c r="A3" i="39"/>
  <c r="A22" i="39" s="1"/>
  <c r="AT2" i="39"/>
  <c r="AS2" i="39"/>
  <c r="AR2" i="39"/>
  <c r="AQ2" i="39"/>
  <c r="AQ21" i="39" s="1"/>
  <c r="AP2" i="39"/>
  <c r="AO2" i="39"/>
  <c r="AN2" i="39"/>
  <c r="AM2" i="39"/>
  <c r="AM21" i="39" s="1"/>
  <c r="AL2" i="39"/>
  <c r="AL14" i="39" s="1"/>
  <c r="AK2" i="39"/>
  <c r="AK14" i="39" s="1"/>
  <c r="AJ2" i="39"/>
  <c r="AJ14" i="39" s="1"/>
  <c r="AI2" i="39"/>
  <c r="AI21" i="39" s="1"/>
  <c r="AI33" i="39" s="1"/>
  <c r="AH2" i="39"/>
  <c r="AH14" i="39" s="1"/>
  <c r="AG2" i="39"/>
  <c r="AF2" i="39"/>
  <c r="AF14" i="39" s="1"/>
  <c r="AE2" i="39"/>
  <c r="AE21" i="39" s="1"/>
  <c r="AD2" i="39"/>
  <c r="AD14" i="39" s="1"/>
  <c r="AC2" i="39"/>
  <c r="AB2" i="39"/>
  <c r="AA2" i="39"/>
  <c r="AA21" i="39" s="1"/>
  <c r="AA33" i="39" s="1"/>
  <c r="Z2" i="39"/>
  <c r="Z14" i="39" s="1"/>
  <c r="Y2" i="39"/>
  <c r="X2" i="39"/>
  <c r="R2" i="39"/>
  <c r="R21" i="39" s="1"/>
  <c r="R33" i="39" s="1"/>
  <c r="Q2" i="39"/>
  <c r="Q14" i="39" s="1"/>
  <c r="P2" i="39"/>
  <c r="O2" i="39"/>
  <c r="O14" i="39" s="1"/>
  <c r="N2" i="39"/>
  <c r="N21" i="39" s="1"/>
  <c r="N33" i="39" s="1"/>
  <c r="M2" i="39"/>
  <c r="M14" i="39" s="1"/>
  <c r="L2" i="39"/>
  <c r="K2" i="39"/>
  <c r="K14" i="39" s="1"/>
  <c r="J2" i="39"/>
  <c r="J21" i="39" s="1"/>
  <c r="I2" i="39"/>
  <c r="I14" i="39" s="1"/>
  <c r="C2" i="39"/>
  <c r="B2" i="39"/>
  <c r="A2" i="39"/>
  <c r="A21" i="39" s="1"/>
  <c r="A33" i="39" s="1"/>
  <c r="X25" i="36"/>
  <c r="AB24" i="36"/>
  <c r="AP22" i="36"/>
  <c r="AH22" i="36"/>
  <c r="Z22" i="36"/>
  <c r="M22" i="36"/>
  <c r="AT21" i="36"/>
  <c r="AL21" i="36"/>
  <c r="AD21" i="36"/>
  <c r="Q21" i="36"/>
  <c r="I21" i="36"/>
  <c r="AS14" i="36"/>
  <c r="AS23" i="36" s="1"/>
  <c r="AK14" i="36"/>
  <c r="AI14" i="36"/>
  <c r="AC14" i="36"/>
  <c r="P14" i="36"/>
  <c r="P23" i="36" s="1"/>
  <c r="C14" i="36"/>
  <c r="A14" i="36"/>
  <c r="AT12" i="36"/>
  <c r="AT11" i="36"/>
  <c r="AT10" i="36"/>
  <c r="AT29" i="36" s="1"/>
  <c r="AT9" i="36"/>
  <c r="AT8" i="36"/>
  <c r="AT7" i="36"/>
  <c r="C7" i="36"/>
  <c r="C26" i="36" s="1"/>
  <c r="AT6" i="36"/>
  <c r="AS6" i="36"/>
  <c r="AR6" i="36"/>
  <c r="AQ6" i="36"/>
  <c r="AP6" i="36"/>
  <c r="AP25" i="36" s="1"/>
  <c r="AO6" i="36"/>
  <c r="AN6" i="36"/>
  <c r="AM6" i="36"/>
  <c r="AB6" i="36"/>
  <c r="AA6" i="36"/>
  <c r="Z6" i="36"/>
  <c r="Y6" i="36"/>
  <c r="X6" i="36"/>
  <c r="M6" i="36"/>
  <c r="L6" i="36"/>
  <c r="K6" i="36"/>
  <c r="K25" i="36" s="1"/>
  <c r="J6" i="36"/>
  <c r="I6" i="36"/>
  <c r="C6" i="36"/>
  <c r="AT5" i="36"/>
  <c r="AT24" i="36" s="1"/>
  <c r="AS5" i="36"/>
  <c r="AS24" i="36" s="1"/>
  <c r="AR5" i="36"/>
  <c r="AQ5" i="36"/>
  <c r="AP5" i="36"/>
  <c r="AP24" i="36" s="1"/>
  <c r="AO5" i="36"/>
  <c r="AN5" i="36"/>
  <c r="AM5" i="36"/>
  <c r="AK5" i="36"/>
  <c r="AK24" i="36" s="1"/>
  <c r="AB5" i="36"/>
  <c r="AA5" i="36"/>
  <c r="Z5" i="36"/>
  <c r="Y5" i="36"/>
  <c r="X5" i="36"/>
  <c r="X24" i="36" s="1"/>
  <c r="M5" i="36"/>
  <c r="L5" i="36"/>
  <c r="K5" i="36"/>
  <c r="K24" i="36" s="1"/>
  <c r="J5" i="36"/>
  <c r="I5" i="36"/>
  <c r="C5" i="36"/>
  <c r="AT4" i="36"/>
  <c r="AT23" i="36" s="1"/>
  <c r="AS4" i="36"/>
  <c r="AR4" i="36"/>
  <c r="AQ4" i="36"/>
  <c r="AQ14" i="36" s="1"/>
  <c r="AP4" i="36"/>
  <c r="AP23" i="36" s="1"/>
  <c r="AO4" i="36"/>
  <c r="AO14" i="36" s="1"/>
  <c r="AN4" i="36"/>
  <c r="AM4" i="36"/>
  <c r="AK4" i="36"/>
  <c r="AK23" i="36" s="1"/>
  <c r="AG4" i="36"/>
  <c r="AG14" i="36" s="1"/>
  <c r="AF4" i="36"/>
  <c r="AE4" i="36"/>
  <c r="AD4" i="36"/>
  <c r="AD23" i="36" s="1"/>
  <c r="AC4" i="36"/>
  <c r="AC23" i="36" s="1"/>
  <c r="AB4" i="36"/>
  <c r="AA4" i="36"/>
  <c r="Z4" i="36"/>
  <c r="Z23" i="36" s="1"/>
  <c r="Y4" i="36"/>
  <c r="Y14" i="36" s="1"/>
  <c r="Y23" i="36" s="1"/>
  <c r="X4" i="36"/>
  <c r="R4" i="36"/>
  <c r="Q4" i="36"/>
  <c r="Q23" i="36" s="1"/>
  <c r="P4" i="36"/>
  <c r="O4" i="36"/>
  <c r="N4" i="36"/>
  <c r="M4" i="36"/>
  <c r="M23" i="36" s="1"/>
  <c r="L4" i="36"/>
  <c r="L14" i="36" s="1"/>
  <c r="K4" i="36"/>
  <c r="J4" i="36"/>
  <c r="I4" i="36"/>
  <c r="I23" i="36" s="1"/>
  <c r="C4" i="36"/>
  <c r="C23" i="36" s="1"/>
  <c r="B4" i="36"/>
  <c r="AT3" i="36"/>
  <c r="AS3" i="36"/>
  <c r="AS22" i="36" s="1"/>
  <c r="AR3" i="36"/>
  <c r="AR22" i="36" s="1"/>
  <c r="AQ3" i="36"/>
  <c r="AP3" i="36"/>
  <c r="AO3" i="36"/>
  <c r="AN3" i="36"/>
  <c r="AN22" i="36" s="1"/>
  <c r="AM3" i="36"/>
  <c r="AL3" i="36"/>
  <c r="AL22" i="36" s="1"/>
  <c r="AK3" i="36"/>
  <c r="AK22" i="36" s="1"/>
  <c r="AJ3" i="36"/>
  <c r="AJ22" i="36" s="1"/>
  <c r="AI3" i="36"/>
  <c r="AI22" i="36" s="1"/>
  <c r="AH3" i="36"/>
  <c r="AG3" i="36"/>
  <c r="AF3" i="36"/>
  <c r="AF22" i="36" s="1"/>
  <c r="AE3" i="36"/>
  <c r="AD3" i="36"/>
  <c r="AD22" i="36" s="1"/>
  <c r="AC3" i="36"/>
  <c r="AC22" i="36" s="1"/>
  <c r="AB3" i="36"/>
  <c r="AB22" i="36" s="1"/>
  <c r="AA3" i="36"/>
  <c r="Z3" i="36"/>
  <c r="Y3" i="36"/>
  <c r="X3" i="36"/>
  <c r="X22" i="36" s="1"/>
  <c r="R3" i="36"/>
  <c r="Q3" i="36"/>
  <c r="Q22" i="36" s="1"/>
  <c r="P3" i="36"/>
  <c r="P22" i="36" s="1"/>
  <c r="O3" i="36"/>
  <c r="O22" i="36" s="1"/>
  <c r="N3" i="36"/>
  <c r="M3" i="36"/>
  <c r="L3" i="36"/>
  <c r="K3" i="36"/>
  <c r="K22" i="36" s="1"/>
  <c r="J3" i="36"/>
  <c r="I3" i="36"/>
  <c r="I22" i="36" s="1"/>
  <c r="C3" i="36"/>
  <c r="C22" i="36" s="1"/>
  <c r="B3" i="36"/>
  <c r="B22" i="36" s="1"/>
  <c r="A3" i="36"/>
  <c r="A22" i="36" s="1"/>
  <c r="AT2" i="36"/>
  <c r="AT14" i="36" s="1"/>
  <c r="AS2" i="36"/>
  <c r="AS21" i="36" s="1"/>
  <c r="AR2" i="36"/>
  <c r="AR14" i="36" s="1"/>
  <c r="AQ2" i="36"/>
  <c r="AP2" i="36"/>
  <c r="AP14" i="36" s="1"/>
  <c r="AO2" i="36"/>
  <c r="AN2" i="36"/>
  <c r="AN14" i="36" s="1"/>
  <c r="AM2" i="36"/>
  <c r="AL2" i="36"/>
  <c r="AL14" i="36" s="1"/>
  <c r="AK2" i="36"/>
  <c r="AK21" i="36" s="1"/>
  <c r="AK33" i="36" s="1"/>
  <c r="AJ2" i="36"/>
  <c r="AJ14" i="36" s="1"/>
  <c r="AI2" i="36"/>
  <c r="AI21" i="36" s="1"/>
  <c r="AI33" i="36" s="1"/>
  <c r="AH2" i="36"/>
  <c r="AH14" i="36" s="1"/>
  <c r="AG2" i="36"/>
  <c r="AF2" i="36"/>
  <c r="AF14" i="36" s="1"/>
  <c r="AE2" i="36"/>
  <c r="AD2" i="36"/>
  <c r="AD14" i="36" s="1"/>
  <c r="AC2" i="36"/>
  <c r="AC21" i="36" s="1"/>
  <c r="AB2" i="36"/>
  <c r="AB14" i="36" s="1"/>
  <c r="AB25" i="36" s="1"/>
  <c r="AA2" i="36"/>
  <c r="Z2" i="36"/>
  <c r="Z14" i="36" s="1"/>
  <c r="Y2" i="36"/>
  <c r="X2" i="36"/>
  <c r="X14" i="36" s="1"/>
  <c r="R2" i="36"/>
  <c r="Q2" i="36"/>
  <c r="Q14" i="36" s="1"/>
  <c r="P2" i="36"/>
  <c r="P21" i="36" s="1"/>
  <c r="O2" i="36"/>
  <c r="O14" i="36" s="1"/>
  <c r="N2" i="36"/>
  <c r="M2" i="36"/>
  <c r="M14" i="36" s="1"/>
  <c r="L2" i="36"/>
  <c r="K2" i="36"/>
  <c r="K14" i="36" s="1"/>
  <c r="J2" i="36"/>
  <c r="I2" i="36"/>
  <c r="I14" i="36" s="1"/>
  <c r="C2" i="36"/>
  <c r="C21" i="36" s="1"/>
  <c r="B2" i="36"/>
  <c r="B14" i="36" s="1"/>
  <c r="A2" i="36"/>
  <c r="A21" i="36" s="1"/>
  <c r="A33" i="36" s="1"/>
  <c r="AS14" i="33"/>
  <c r="AO14" i="33"/>
  <c r="AK14" i="33"/>
  <c r="AG14" i="33"/>
  <c r="AC14" i="33"/>
  <c r="Y14" i="33"/>
  <c r="P14" i="33"/>
  <c r="AT12" i="33"/>
  <c r="AT11" i="33"/>
  <c r="AT10" i="33"/>
  <c r="AT9" i="33"/>
  <c r="AT8" i="33"/>
  <c r="AT7" i="33"/>
  <c r="C7" i="33"/>
  <c r="AT6" i="33"/>
  <c r="AS6" i="33"/>
  <c r="AS25" i="33" s="1"/>
  <c r="AR6" i="33"/>
  <c r="AQ6" i="33"/>
  <c r="AP6" i="33"/>
  <c r="AO6" i="33"/>
  <c r="AO25" i="33" s="1"/>
  <c r="AN6" i="33"/>
  <c r="AM6" i="33"/>
  <c r="AB6" i="33"/>
  <c r="AA6" i="33"/>
  <c r="Z6" i="33"/>
  <c r="Y6" i="33"/>
  <c r="Y25" i="33" s="1"/>
  <c r="X6" i="33"/>
  <c r="M6" i="33"/>
  <c r="L6" i="33"/>
  <c r="K6" i="33"/>
  <c r="K25" i="33" s="1"/>
  <c r="J6" i="33"/>
  <c r="I6" i="33"/>
  <c r="C6" i="33"/>
  <c r="AT5" i="33"/>
  <c r="AS5" i="33"/>
  <c r="AS24" i="33" s="1"/>
  <c r="AR5" i="33"/>
  <c r="AQ5" i="33"/>
  <c r="AP5" i="33"/>
  <c r="AO5" i="33"/>
  <c r="AN5" i="33"/>
  <c r="AM5" i="33"/>
  <c r="AK5" i="33"/>
  <c r="AB5" i="33"/>
  <c r="AA5" i="33"/>
  <c r="Z5" i="33"/>
  <c r="Y5" i="33"/>
  <c r="Y24" i="33" s="1"/>
  <c r="X5" i="33"/>
  <c r="M5" i="33"/>
  <c r="L5" i="33"/>
  <c r="K5" i="33"/>
  <c r="K24" i="33" s="1"/>
  <c r="J5" i="33"/>
  <c r="I5" i="33"/>
  <c r="C5" i="33"/>
  <c r="AT4" i="33"/>
  <c r="AS4" i="33"/>
  <c r="AS23" i="33" s="1"/>
  <c r="AR4" i="33"/>
  <c r="AQ4" i="33"/>
  <c r="AP4" i="33"/>
  <c r="AO4" i="33"/>
  <c r="AN4" i="33"/>
  <c r="AM4" i="33"/>
  <c r="AK4" i="33"/>
  <c r="AG4" i="33"/>
  <c r="AF4" i="33"/>
  <c r="AF23" i="33" s="1"/>
  <c r="AE4" i="33"/>
  <c r="AD4" i="33"/>
  <c r="AC4" i="33"/>
  <c r="AC23" i="33" s="1"/>
  <c r="AB4" i="33"/>
  <c r="AB23" i="33" s="1"/>
  <c r="AA4" i="33"/>
  <c r="Z4" i="33"/>
  <c r="Y4" i="33"/>
  <c r="X4" i="33"/>
  <c r="X23" i="33" s="1"/>
  <c r="R4" i="33"/>
  <c r="Q4" i="33"/>
  <c r="P4" i="33"/>
  <c r="O4" i="33"/>
  <c r="O23" i="33" s="1"/>
  <c r="N4" i="33"/>
  <c r="M4" i="33"/>
  <c r="L4" i="33"/>
  <c r="K4" i="33"/>
  <c r="K23" i="33" s="1"/>
  <c r="J4" i="33"/>
  <c r="I4" i="33"/>
  <c r="C4" i="33"/>
  <c r="B4" i="33"/>
  <c r="B23" i="33" s="1"/>
  <c r="AT3" i="33"/>
  <c r="AS3" i="33"/>
  <c r="AS22" i="33" s="1"/>
  <c r="AR3" i="33"/>
  <c r="AQ3" i="33"/>
  <c r="AP3" i="33"/>
  <c r="AO3" i="33"/>
  <c r="AO22" i="33" s="1"/>
  <c r="AN3" i="33"/>
  <c r="AM3" i="33"/>
  <c r="AL3" i="33"/>
  <c r="AK3" i="33"/>
  <c r="AJ3" i="33"/>
  <c r="AI3" i="33"/>
  <c r="AH3" i="33"/>
  <c r="AG3" i="33"/>
  <c r="AG22" i="33" s="1"/>
  <c r="AF3" i="33"/>
  <c r="AE3" i="33"/>
  <c r="AD3" i="33"/>
  <c r="AC3" i="33"/>
  <c r="AC22" i="33" s="1"/>
  <c r="AB3" i="33"/>
  <c r="AA3" i="33"/>
  <c r="Z3" i="33"/>
  <c r="Y3" i="33"/>
  <c r="Y22" i="33" s="1"/>
  <c r="X3" i="33"/>
  <c r="R3" i="33"/>
  <c r="Q3" i="33"/>
  <c r="P3" i="33"/>
  <c r="O3" i="33"/>
  <c r="N3" i="33"/>
  <c r="M3" i="33"/>
  <c r="L3" i="33"/>
  <c r="K3" i="33"/>
  <c r="J3" i="33"/>
  <c r="I3" i="33"/>
  <c r="C3" i="33"/>
  <c r="B3" i="33"/>
  <c r="A3" i="33"/>
  <c r="AT2" i="33"/>
  <c r="AS2" i="33"/>
  <c r="AS21" i="33" s="1"/>
  <c r="AS33" i="33" s="1"/>
  <c r="AR2" i="33"/>
  <c r="AQ2" i="33"/>
  <c r="AP2" i="33"/>
  <c r="AO2" i="33"/>
  <c r="AO21" i="33" s="1"/>
  <c r="AN2" i="33"/>
  <c r="AM2" i="33"/>
  <c r="AL2" i="33"/>
  <c r="AK2" i="33"/>
  <c r="AJ2" i="33"/>
  <c r="AJ14" i="33" s="1"/>
  <c r="AI2" i="33"/>
  <c r="AH2" i="33"/>
  <c r="AG2" i="33"/>
  <c r="AG21" i="33" s="1"/>
  <c r="AG33" i="33" s="1"/>
  <c r="AF2" i="33"/>
  <c r="AF14" i="33" s="1"/>
  <c r="AE2" i="33"/>
  <c r="AD2" i="33"/>
  <c r="AD14" i="33" s="1"/>
  <c r="AC2" i="33"/>
  <c r="AC21" i="33" s="1"/>
  <c r="AC33" i="33" s="1"/>
  <c r="AB2" i="33"/>
  <c r="AB14" i="33" s="1"/>
  <c r="AA2" i="33"/>
  <c r="Z2" i="33"/>
  <c r="Y2" i="33"/>
  <c r="Y21" i="33" s="1"/>
  <c r="X2" i="33"/>
  <c r="X14" i="33" s="1"/>
  <c r="R2" i="33"/>
  <c r="Q2" i="33"/>
  <c r="P2" i="33"/>
  <c r="O2" i="33"/>
  <c r="O14" i="33" s="1"/>
  <c r="N2" i="33"/>
  <c r="M2" i="33"/>
  <c r="L2" i="33"/>
  <c r="K2" i="33"/>
  <c r="K14" i="33" s="1"/>
  <c r="J2" i="33"/>
  <c r="I2" i="33"/>
  <c r="I14" i="33" s="1"/>
  <c r="C2" i="33"/>
  <c r="B2" i="33"/>
  <c r="B14" i="33" s="1"/>
  <c r="A2" i="33"/>
  <c r="AQ33" i="30"/>
  <c r="AM33" i="30"/>
  <c r="AI33" i="30"/>
  <c r="AE33" i="30"/>
  <c r="AA33" i="30"/>
  <c r="R33" i="30"/>
  <c r="N33" i="30"/>
  <c r="A33" i="30"/>
  <c r="AT31" i="30"/>
  <c r="AT30" i="30"/>
  <c r="AT29" i="30"/>
  <c r="AT28" i="30"/>
  <c r="AT27" i="30"/>
  <c r="AT26" i="30"/>
  <c r="C26" i="30"/>
  <c r="AT25" i="30"/>
  <c r="AS25" i="30"/>
  <c r="AR25" i="30"/>
  <c r="AQ25" i="30"/>
  <c r="AP25" i="30"/>
  <c r="AO25" i="30"/>
  <c r="AN25" i="30"/>
  <c r="AM25" i="30"/>
  <c r="AB25" i="30"/>
  <c r="AA25" i="30"/>
  <c r="Z25" i="30"/>
  <c r="Y25" i="30"/>
  <c r="X25" i="30"/>
  <c r="M25" i="30"/>
  <c r="L25" i="30"/>
  <c r="K25" i="30"/>
  <c r="J25" i="30"/>
  <c r="I25" i="30"/>
  <c r="C25" i="30"/>
  <c r="AT24" i="30"/>
  <c r="AS24" i="30"/>
  <c r="AR24" i="30"/>
  <c r="AQ24" i="30"/>
  <c r="AP24" i="30"/>
  <c r="AO24" i="30"/>
  <c r="AN24" i="30"/>
  <c r="AM24" i="30"/>
  <c r="AK24" i="30"/>
  <c r="AB24" i="30"/>
  <c r="AA24" i="30"/>
  <c r="Z24" i="30"/>
  <c r="Y24" i="30"/>
  <c r="X24" i="30"/>
  <c r="M24" i="30"/>
  <c r="L24" i="30"/>
  <c r="K24" i="30"/>
  <c r="J24" i="30"/>
  <c r="J33" i="30" s="1"/>
  <c r="I24" i="30"/>
  <c r="C24" i="30"/>
  <c r="AT23" i="30"/>
  <c r="AS23" i="30"/>
  <c r="AR23" i="30"/>
  <c r="AQ23" i="30"/>
  <c r="AP23" i="30"/>
  <c r="AO23" i="30"/>
  <c r="AN23" i="30"/>
  <c r="AM23" i="30"/>
  <c r="AK23" i="30"/>
  <c r="AG23" i="30"/>
  <c r="AF23" i="30"/>
  <c r="AE23" i="30"/>
  <c r="AD23" i="30"/>
  <c r="AC23" i="30"/>
  <c r="AB23" i="30"/>
  <c r="AA23" i="30"/>
  <c r="Z23" i="30"/>
  <c r="Y23" i="30"/>
  <c r="X23" i="30"/>
  <c r="R23" i="30"/>
  <c r="Q23" i="30"/>
  <c r="P23" i="30"/>
  <c r="O23" i="30"/>
  <c r="N23" i="30"/>
  <c r="M23" i="30"/>
  <c r="L23" i="30"/>
  <c r="K23" i="30"/>
  <c r="J23" i="30"/>
  <c r="I23" i="30"/>
  <c r="C23" i="30"/>
  <c r="B23" i="30"/>
  <c r="AT22" i="30"/>
  <c r="AS22" i="30"/>
  <c r="AR22" i="30"/>
  <c r="AQ22" i="30"/>
  <c r="AP22" i="30"/>
  <c r="AO22" i="30"/>
  <c r="AN22" i="30"/>
  <c r="AM22" i="30"/>
  <c r="AL22" i="30"/>
  <c r="AK22" i="30"/>
  <c r="AJ22" i="30"/>
  <c r="AI22" i="30"/>
  <c r="AH22" i="30"/>
  <c r="AG22" i="30"/>
  <c r="AF22" i="30"/>
  <c r="AE22" i="30"/>
  <c r="AD22" i="30"/>
  <c r="AC22" i="30"/>
  <c r="AB22" i="30"/>
  <c r="AA22" i="30"/>
  <c r="Z22" i="30"/>
  <c r="Y22" i="30"/>
  <c r="X22" i="30"/>
  <c r="R22" i="30"/>
  <c r="Q22" i="30"/>
  <c r="P22" i="30"/>
  <c r="O22" i="30"/>
  <c r="N22" i="30"/>
  <c r="M22" i="30"/>
  <c r="L22" i="30"/>
  <c r="K22" i="30"/>
  <c r="J22" i="30"/>
  <c r="I22" i="30"/>
  <c r="C22" i="30"/>
  <c r="B22" i="30"/>
  <c r="A22" i="30"/>
  <c r="AT21" i="30"/>
  <c r="AT33" i="30" s="1"/>
  <c r="AS21" i="30"/>
  <c r="AS33" i="30" s="1"/>
  <c r="AR21" i="30"/>
  <c r="AR33" i="30" s="1"/>
  <c r="AQ21" i="30"/>
  <c r="AP21" i="30"/>
  <c r="AP33" i="30" s="1"/>
  <c r="AO21" i="30"/>
  <c r="AO33" i="30" s="1"/>
  <c r="AN21" i="30"/>
  <c r="AN33" i="30" s="1"/>
  <c r="AM21" i="30"/>
  <c r="AL21" i="30"/>
  <c r="AL33" i="30" s="1"/>
  <c r="AK21" i="30"/>
  <c r="AK33" i="30" s="1"/>
  <c r="AJ21" i="30"/>
  <c r="AJ33" i="30" s="1"/>
  <c r="AI21" i="30"/>
  <c r="AH21" i="30"/>
  <c r="AH33" i="30" s="1"/>
  <c r="AG21" i="30"/>
  <c r="AG33" i="30" s="1"/>
  <c r="AF21" i="30"/>
  <c r="AF33" i="30" s="1"/>
  <c r="AE21" i="30"/>
  <c r="AD21" i="30"/>
  <c r="AD33" i="30" s="1"/>
  <c r="AC21" i="30"/>
  <c r="AC33" i="30" s="1"/>
  <c r="AB21" i="30"/>
  <c r="AB33" i="30" s="1"/>
  <c r="AA21" i="30"/>
  <c r="Z21" i="30"/>
  <c r="Z33" i="30" s="1"/>
  <c r="Y21" i="30"/>
  <c r="Y33" i="30" s="1"/>
  <c r="X21" i="30"/>
  <c r="X33" i="30" s="1"/>
  <c r="R21" i="30"/>
  <c r="Q21" i="30"/>
  <c r="Q33" i="30" s="1"/>
  <c r="P21" i="30"/>
  <c r="P33" i="30" s="1"/>
  <c r="O21" i="30"/>
  <c r="O33" i="30" s="1"/>
  <c r="N21" i="30"/>
  <c r="M21" i="30"/>
  <c r="M33" i="30" s="1"/>
  <c r="L21" i="30"/>
  <c r="L33" i="30" s="1"/>
  <c r="K21" i="30"/>
  <c r="K33" i="30" s="1"/>
  <c r="J21" i="30"/>
  <c r="I21" i="30"/>
  <c r="I33" i="30" s="1"/>
  <c r="C21" i="30"/>
  <c r="C33" i="30" s="1"/>
  <c r="B21" i="30"/>
  <c r="B33" i="30" s="1"/>
  <c r="A21" i="30"/>
  <c r="AT19" i="30"/>
  <c r="AT17" i="30"/>
  <c r="AQ14" i="30"/>
  <c r="AM14" i="30"/>
  <c r="AI14" i="30"/>
  <c r="AE14" i="30"/>
  <c r="AA14" i="30"/>
  <c r="R14" i="30"/>
  <c r="N14" i="30"/>
  <c r="A14" i="30"/>
  <c r="AT12" i="30"/>
  <c r="AT11" i="30"/>
  <c r="AT10" i="30"/>
  <c r="AT9" i="30"/>
  <c r="AT8" i="30"/>
  <c r="AT7" i="30"/>
  <c r="C7" i="30"/>
  <c r="AT6" i="30"/>
  <c r="AS6" i="30"/>
  <c r="AR6" i="30"/>
  <c r="AQ6" i="30"/>
  <c r="AP6" i="30"/>
  <c r="AO6" i="30"/>
  <c r="AN6" i="30"/>
  <c r="AM6" i="30"/>
  <c r="AB6" i="30"/>
  <c r="AA6" i="30"/>
  <c r="Z6" i="30"/>
  <c r="Y6" i="30"/>
  <c r="X6" i="30"/>
  <c r="M6" i="30"/>
  <c r="L6" i="30"/>
  <c r="K6" i="30"/>
  <c r="J6" i="30"/>
  <c r="I6" i="30"/>
  <c r="C6" i="30"/>
  <c r="AT5" i="30"/>
  <c r="AS5" i="30"/>
  <c r="AR5" i="30"/>
  <c r="AQ5" i="30"/>
  <c r="AP5" i="30"/>
  <c r="AO5" i="30"/>
  <c r="AN5" i="30"/>
  <c r="AM5" i="30"/>
  <c r="AK5" i="30"/>
  <c r="AB5" i="30"/>
  <c r="AA5" i="30"/>
  <c r="Z5" i="30"/>
  <c r="Y5" i="30"/>
  <c r="X5" i="30"/>
  <c r="M5" i="30"/>
  <c r="L5" i="30"/>
  <c r="K5" i="30"/>
  <c r="J5" i="30"/>
  <c r="J14" i="30" s="1"/>
  <c r="I5" i="30"/>
  <c r="C5" i="30"/>
  <c r="AT4" i="30"/>
  <c r="AS4" i="30"/>
  <c r="AR4" i="30"/>
  <c r="AQ4" i="30"/>
  <c r="AP4" i="30"/>
  <c r="AO4" i="30"/>
  <c r="AN4" i="30"/>
  <c r="AM4" i="30"/>
  <c r="AK4" i="30"/>
  <c r="AG4" i="30"/>
  <c r="AF4" i="30"/>
  <c r="AE4" i="30"/>
  <c r="AD4" i="30"/>
  <c r="AC4" i="30"/>
  <c r="AB4" i="30"/>
  <c r="AA4" i="30"/>
  <c r="Z4" i="30"/>
  <c r="Y4" i="30"/>
  <c r="X4" i="30"/>
  <c r="R4" i="30"/>
  <c r="Q4" i="30"/>
  <c r="P4" i="30"/>
  <c r="O4" i="30"/>
  <c r="N4" i="30"/>
  <c r="M4" i="30"/>
  <c r="L4" i="30"/>
  <c r="K4" i="30"/>
  <c r="J4" i="30"/>
  <c r="I4" i="30"/>
  <c r="C4" i="30"/>
  <c r="B4" i="30"/>
  <c r="AT3" i="30"/>
  <c r="AS3" i="30"/>
  <c r="AR3" i="30"/>
  <c r="AQ3" i="30"/>
  <c r="AP3" i="30"/>
  <c r="AO3" i="30"/>
  <c r="AN3" i="30"/>
  <c r="AM3" i="30"/>
  <c r="AL3" i="30"/>
  <c r="AK3" i="30"/>
  <c r="AJ3" i="30"/>
  <c r="AI3" i="30"/>
  <c r="AH3" i="30"/>
  <c r="AG3" i="30"/>
  <c r="AF3" i="30"/>
  <c r="AE3" i="30"/>
  <c r="AD3" i="30"/>
  <c r="AC3" i="30"/>
  <c r="AB3" i="30"/>
  <c r="AA3" i="30"/>
  <c r="Z3" i="30"/>
  <c r="Y3" i="30"/>
  <c r="X3" i="30"/>
  <c r="R3" i="30"/>
  <c r="Q3" i="30"/>
  <c r="P3" i="30"/>
  <c r="O3" i="30"/>
  <c r="N3" i="30"/>
  <c r="M3" i="30"/>
  <c r="L3" i="30"/>
  <c r="K3" i="30"/>
  <c r="J3" i="30"/>
  <c r="I3" i="30"/>
  <c r="C3" i="30"/>
  <c r="B3" i="30"/>
  <c r="A3" i="30"/>
  <c r="AT2" i="30"/>
  <c r="AT14" i="30" s="1"/>
  <c r="AS2" i="30"/>
  <c r="AS14" i="30" s="1"/>
  <c r="AR2" i="30"/>
  <c r="AR14" i="30" s="1"/>
  <c r="AQ2" i="30"/>
  <c r="AP2" i="30"/>
  <c r="AP14" i="30" s="1"/>
  <c r="AO2" i="30"/>
  <c r="AO14" i="30" s="1"/>
  <c r="AN2" i="30"/>
  <c r="AN14" i="30" s="1"/>
  <c r="AM2" i="30"/>
  <c r="AL2" i="30"/>
  <c r="AL14" i="30" s="1"/>
  <c r="AK2" i="30"/>
  <c r="AK14" i="30" s="1"/>
  <c r="AJ2" i="30"/>
  <c r="AJ14" i="30" s="1"/>
  <c r="AI2" i="30"/>
  <c r="AH2" i="30"/>
  <c r="AH14" i="30" s="1"/>
  <c r="AG2" i="30"/>
  <c r="AG14" i="30" s="1"/>
  <c r="AF2" i="30"/>
  <c r="AF14" i="30" s="1"/>
  <c r="AE2" i="30"/>
  <c r="AD2" i="30"/>
  <c r="AD14" i="30" s="1"/>
  <c r="AC2" i="30"/>
  <c r="AC14" i="30" s="1"/>
  <c r="AB2" i="30"/>
  <c r="AB14" i="30" s="1"/>
  <c r="AA2" i="30"/>
  <c r="Z2" i="30"/>
  <c r="Z14" i="30" s="1"/>
  <c r="Y2" i="30"/>
  <c r="Y14" i="30" s="1"/>
  <c r="X2" i="30"/>
  <c r="X14" i="30" s="1"/>
  <c r="R2" i="30"/>
  <c r="Q2" i="30"/>
  <c r="Q14" i="30" s="1"/>
  <c r="P2" i="30"/>
  <c r="P14" i="30" s="1"/>
  <c r="O2" i="30"/>
  <c r="O14" i="30" s="1"/>
  <c r="N2" i="30"/>
  <c r="M2" i="30"/>
  <c r="M14" i="30" s="1"/>
  <c r="L2" i="30"/>
  <c r="L14" i="30" s="1"/>
  <c r="K2" i="30"/>
  <c r="K14" i="30" s="1"/>
  <c r="J2" i="30"/>
  <c r="I2" i="30"/>
  <c r="I14" i="30" s="1"/>
  <c r="C2" i="30"/>
  <c r="C14" i="30" s="1"/>
  <c r="B2" i="30"/>
  <c r="B14" i="30" s="1"/>
  <c r="A2" i="30"/>
  <c r="B22" i="39" l="1"/>
  <c r="AS23" i="39"/>
  <c r="AS24" i="39"/>
  <c r="AQ33" i="39"/>
  <c r="X23" i="39"/>
  <c r="AO25" i="39"/>
  <c r="AN14" i="39"/>
  <c r="AN23" i="39" s="1"/>
  <c r="AR14" i="39"/>
  <c r="AR22" i="39" s="1"/>
  <c r="AR21" i="39"/>
  <c r="AJ22" i="39"/>
  <c r="AN22" i="39"/>
  <c r="L23" i="39"/>
  <c r="X25" i="39"/>
  <c r="AT25" i="39"/>
  <c r="O21" i="39"/>
  <c r="J24" i="39"/>
  <c r="AN24" i="39"/>
  <c r="AS25" i="39"/>
  <c r="B14" i="39"/>
  <c r="B23" i="39" s="1"/>
  <c r="B21" i="39"/>
  <c r="X14" i="39"/>
  <c r="X21" i="39" s="1"/>
  <c r="AB14" i="39"/>
  <c r="AB22" i="39" s="1"/>
  <c r="AB21" i="39"/>
  <c r="AB33" i="39" s="1"/>
  <c r="O22" i="39"/>
  <c r="X24" i="39"/>
  <c r="J25" i="39"/>
  <c r="AT17" i="39"/>
  <c r="AT28" i="39"/>
  <c r="AJ21" i="39"/>
  <c r="AJ33" i="39" s="1"/>
  <c r="K21" i="39"/>
  <c r="K33" i="39" s="1"/>
  <c r="L14" i="39"/>
  <c r="L21" i="39" s="1"/>
  <c r="L33" i="39" s="1"/>
  <c r="Y14" i="39"/>
  <c r="Y23" i="39" s="1"/>
  <c r="AG14" i="39"/>
  <c r="AG23" i="39" s="1"/>
  <c r="AO21" i="39"/>
  <c r="AS14" i="39"/>
  <c r="AS22" i="39" s="1"/>
  <c r="L22" i="39"/>
  <c r="Y22" i="39"/>
  <c r="AG22" i="39"/>
  <c r="AK22" i="39"/>
  <c r="AO22" i="39"/>
  <c r="AK23" i="39"/>
  <c r="AP23" i="39"/>
  <c r="AT23" i="39"/>
  <c r="K24" i="39"/>
  <c r="Y24" i="39"/>
  <c r="AK24" i="39"/>
  <c r="K25" i="39"/>
  <c r="Y25" i="39"/>
  <c r="AM25" i="39"/>
  <c r="AQ25" i="39"/>
  <c r="AT29" i="39"/>
  <c r="AP14" i="39"/>
  <c r="AP25" i="39" s="1"/>
  <c r="AT14" i="39"/>
  <c r="AT31" i="39" s="1"/>
  <c r="I22" i="39"/>
  <c r="M22" i="39"/>
  <c r="Q22" i="39"/>
  <c r="Z22" i="39"/>
  <c r="AD22" i="39"/>
  <c r="AH22" i="39"/>
  <c r="AL22" i="39"/>
  <c r="AT22" i="39"/>
  <c r="J23" i="39"/>
  <c r="J33" i="39" s="1"/>
  <c r="R23" i="39"/>
  <c r="AA23" i="39"/>
  <c r="AE23" i="39"/>
  <c r="AE33" i="39" s="1"/>
  <c r="AM23" i="39"/>
  <c r="AM33" i="39" s="1"/>
  <c r="AQ23" i="39"/>
  <c r="L24" i="39"/>
  <c r="Z24" i="39"/>
  <c r="AM24" i="39"/>
  <c r="AQ24" i="39"/>
  <c r="L25" i="39"/>
  <c r="Z25" i="39"/>
  <c r="AN25" i="39"/>
  <c r="AR25" i="39"/>
  <c r="AT26" i="39"/>
  <c r="AT30" i="39"/>
  <c r="Y21" i="39"/>
  <c r="AG21" i="39"/>
  <c r="AG33" i="39" s="1"/>
  <c r="AK21" i="39"/>
  <c r="C14" i="39"/>
  <c r="C21" i="39" s="1"/>
  <c r="P14" i="39"/>
  <c r="P23" i="39" s="1"/>
  <c r="AC14" i="39"/>
  <c r="AC23" i="39" s="1"/>
  <c r="AO14" i="39"/>
  <c r="AO24" i="39" s="1"/>
  <c r="AT19" i="39"/>
  <c r="I21" i="39"/>
  <c r="I33" i="39" s="1"/>
  <c r="M21" i="39"/>
  <c r="M33" i="39" s="1"/>
  <c r="Q21" i="39"/>
  <c r="Q33" i="39" s="1"/>
  <c r="Z21" i="39"/>
  <c r="AD21" i="39"/>
  <c r="AD33" i="39" s="1"/>
  <c r="AH21" i="39"/>
  <c r="AL21" i="39"/>
  <c r="AP21" i="39"/>
  <c r="AT21" i="39"/>
  <c r="AO24" i="36"/>
  <c r="AO23" i="36"/>
  <c r="J24" i="36"/>
  <c r="P33" i="36"/>
  <c r="Y21" i="36"/>
  <c r="AO21" i="36"/>
  <c r="AO33" i="36" s="1"/>
  <c r="L22" i="36"/>
  <c r="Y22" i="36"/>
  <c r="Y24" i="36"/>
  <c r="Y25" i="36"/>
  <c r="AQ25" i="36"/>
  <c r="AD33" i="36"/>
  <c r="AT22" i="36"/>
  <c r="AT25" i="36"/>
  <c r="AT33" i="36" s="1"/>
  <c r="AT28" i="36"/>
  <c r="N14" i="36"/>
  <c r="N23" i="36" s="1"/>
  <c r="AA14" i="36"/>
  <c r="AA21" i="36" s="1"/>
  <c r="B21" i="36"/>
  <c r="B33" i="36" s="1"/>
  <c r="O21" i="36"/>
  <c r="AB21" i="36"/>
  <c r="AB33" i="36" s="1"/>
  <c r="AJ21" i="36"/>
  <c r="AJ33" i="36" s="1"/>
  <c r="AR21" i="36"/>
  <c r="L23" i="36"/>
  <c r="AG23" i="36"/>
  <c r="L21" i="36"/>
  <c r="AC33" i="36"/>
  <c r="AG21" i="36"/>
  <c r="AG33" i="36" s="1"/>
  <c r="AS33" i="36"/>
  <c r="AG22" i="36"/>
  <c r="AO22" i="36"/>
  <c r="AM25" i="36"/>
  <c r="Q33" i="36"/>
  <c r="AL33" i="36"/>
  <c r="AM23" i="36"/>
  <c r="AQ23" i="36"/>
  <c r="C24" i="36"/>
  <c r="L24" i="36"/>
  <c r="Z24" i="36"/>
  <c r="AQ24" i="36"/>
  <c r="C25" i="36"/>
  <c r="C33" i="36" s="1"/>
  <c r="L25" i="36"/>
  <c r="Z25" i="36"/>
  <c r="AN25" i="36"/>
  <c r="AR25" i="36"/>
  <c r="AT26" i="36"/>
  <c r="AT30" i="36"/>
  <c r="J14" i="36"/>
  <c r="J25" i="36" s="1"/>
  <c r="R14" i="36"/>
  <c r="R23" i="36" s="1"/>
  <c r="AE14" i="36"/>
  <c r="AE22" i="36" s="1"/>
  <c r="AM14" i="36"/>
  <c r="AM24" i="36" s="1"/>
  <c r="K21" i="36"/>
  <c r="K33" i="36" s="1"/>
  <c r="X21" i="36"/>
  <c r="AF21" i="36"/>
  <c r="AN21" i="36"/>
  <c r="J21" i="36"/>
  <c r="N21" i="36"/>
  <c r="AM21" i="36"/>
  <c r="AQ21" i="36"/>
  <c r="J22" i="36"/>
  <c r="N22" i="36"/>
  <c r="R22" i="36"/>
  <c r="AM22" i="36"/>
  <c r="AQ22" i="36"/>
  <c r="B23" i="36"/>
  <c r="K23" i="36"/>
  <c r="O23" i="36"/>
  <c r="X23" i="36"/>
  <c r="AB23" i="36"/>
  <c r="AF23" i="36"/>
  <c r="AN23" i="36"/>
  <c r="AR23" i="36"/>
  <c r="I24" i="36"/>
  <c r="M24" i="36"/>
  <c r="AA24" i="36"/>
  <c r="AN24" i="36"/>
  <c r="AR24" i="36"/>
  <c r="I25" i="36"/>
  <c r="I33" i="36" s="1"/>
  <c r="M25" i="36"/>
  <c r="AA25" i="36"/>
  <c r="AO25" i="36"/>
  <c r="AS25" i="36"/>
  <c r="AT27" i="36"/>
  <c r="AT31" i="36"/>
  <c r="AT19" i="36"/>
  <c r="M21" i="36"/>
  <c r="Z21" i="36"/>
  <c r="AH21" i="36"/>
  <c r="AH33" i="36" s="1"/>
  <c r="AP21" i="36"/>
  <c r="AP33" i="36" s="1"/>
  <c r="AT17" i="36"/>
  <c r="Z22" i="33"/>
  <c r="Q14" i="33"/>
  <c r="Q21" i="33" s="1"/>
  <c r="Z14" i="33"/>
  <c r="Z21" i="33"/>
  <c r="AH14" i="33"/>
  <c r="AH21" i="33" s="1"/>
  <c r="AP14" i="33"/>
  <c r="AP22" i="33" s="1"/>
  <c r="AP21" i="33"/>
  <c r="I22" i="33"/>
  <c r="AD22" i="33"/>
  <c r="AT22" i="33"/>
  <c r="C14" i="33"/>
  <c r="C24" i="33" s="1"/>
  <c r="L14" i="33"/>
  <c r="L24" i="33"/>
  <c r="Z24" i="33"/>
  <c r="Z25" i="33"/>
  <c r="AN25" i="33"/>
  <c r="AT30" i="33"/>
  <c r="I21" i="33"/>
  <c r="M14" i="33"/>
  <c r="M21" i="33"/>
  <c r="M33" i="33" s="1"/>
  <c r="AL14" i="33"/>
  <c r="AL21" i="33" s="1"/>
  <c r="AT14" i="33"/>
  <c r="AT21" i="33" s="1"/>
  <c r="AT19" i="33"/>
  <c r="M22" i="33"/>
  <c r="J23" i="33"/>
  <c r="AE23" i="33"/>
  <c r="AQ23" i="33"/>
  <c r="L25" i="33"/>
  <c r="AD21" i="33"/>
  <c r="AD33" i="33" s="1"/>
  <c r="A21" i="33"/>
  <c r="A33" i="33" s="1"/>
  <c r="J14" i="33"/>
  <c r="J22" i="33" s="1"/>
  <c r="R14" i="33"/>
  <c r="R21" i="33" s="1"/>
  <c r="R33" i="33" s="1"/>
  <c r="AE14" i="33"/>
  <c r="AE22" i="33" s="1"/>
  <c r="AM14" i="33"/>
  <c r="AM24" i="33" s="1"/>
  <c r="AQ21" i="33"/>
  <c r="A22" i="33"/>
  <c r="R22" i="33"/>
  <c r="AI22" i="33"/>
  <c r="AM22" i="33"/>
  <c r="AQ22" i="33"/>
  <c r="I24" i="33"/>
  <c r="M24" i="33"/>
  <c r="AN24" i="33"/>
  <c r="AR24" i="33"/>
  <c r="I25" i="33"/>
  <c r="M25" i="33"/>
  <c r="AT17" i="33"/>
  <c r="AN14" i="33"/>
  <c r="AN23" i="33" s="1"/>
  <c r="AR14" i="33"/>
  <c r="AR25" i="33" s="1"/>
  <c r="B22" i="33"/>
  <c r="K22" i="33"/>
  <c r="O22" i="33"/>
  <c r="X22" i="33"/>
  <c r="AB22" i="33"/>
  <c r="AF22" i="33"/>
  <c r="AJ22" i="33"/>
  <c r="AN22" i="33"/>
  <c r="AR22" i="33"/>
  <c r="L23" i="33"/>
  <c r="P23" i="33"/>
  <c r="Y23" i="33"/>
  <c r="Y33" i="33" s="1"/>
  <c r="AG23" i="33"/>
  <c r="AO23" i="33"/>
  <c r="J24" i="33"/>
  <c r="X24" i="33"/>
  <c r="AB24" i="33"/>
  <c r="AO24" i="33"/>
  <c r="J25" i="33"/>
  <c r="X25" i="33"/>
  <c r="AB25" i="33"/>
  <c r="AP25" i="33"/>
  <c r="AT25" i="33"/>
  <c r="AT28" i="33"/>
  <c r="L21" i="33"/>
  <c r="P21" i="33"/>
  <c r="AK21" i="33"/>
  <c r="AK33" i="33" s="1"/>
  <c r="AO33" i="33"/>
  <c r="L22" i="33"/>
  <c r="P22" i="33"/>
  <c r="AK22" i="33"/>
  <c r="I23" i="33"/>
  <c r="M23" i="33"/>
  <c r="Q23" i="33"/>
  <c r="Z23" i="33"/>
  <c r="AD23" i="33"/>
  <c r="AK23" i="33"/>
  <c r="AP23" i="33"/>
  <c r="AK24" i="33"/>
  <c r="AP24" i="33"/>
  <c r="AT24" i="33"/>
  <c r="AT29" i="33"/>
  <c r="J21" i="33"/>
  <c r="AE21" i="33"/>
  <c r="AM21" i="33"/>
  <c r="A14" i="33"/>
  <c r="N14" i="33"/>
  <c r="N23" i="33" s="1"/>
  <c r="AA14" i="33"/>
  <c r="AA22" i="33" s="1"/>
  <c r="AI14" i="33"/>
  <c r="AI21" i="33" s="1"/>
  <c r="AI33" i="33" s="1"/>
  <c r="AQ14" i="33"/>
  <c r="AQ24" i="33" s="1"/>
  <c r="B21" i="33"/>
  <c r="K21" i="33"/>
  <c r="K33" i="33" s="1"/>
  <c r="O21" i="33"/>
  <c r="O33" i="33" s="1"/>
  <c r="X21" i="33"/>
  <c r="AB21" i="33"/>
  <c r="AB33" i="33" s="1"/>
  <c r="AF21" i="33"/>
  <c r="AF33" i="33" s="1"/>
  <c r="AJ21" i="33"/>
  <c r="AJ33" i="33" s="1"/>
  <c r="AN21" i="33"/>
  <c r="AR21" i="33"/>
  <c r="AI33" i="27"/>
  <c r="N33" i="27"/>
  <c r="AQ14" i="27"/>
  <c r="AI14" i="27"/>
  <c r="AE14" i="27"/>
  <c r="AA14" i="27"/>
  <c r="R14" i="27"/>
  <c r="N14" i="27"/>
  <c r="A14" i="27"/>
  <c r="AT12" i="27"/>
  <c r="AT11" i="27"/>
  <c r="AT10" i="27"/>
  <c r="AT9" i="27"/>
  <c r="AT8" i="27"/>
  <c r="AT7" i="27"/>
  <c r="C7" i="27"/>
  <c r="AT6" i="27"/>
  <c r="AS6" i="27"/>
  <c r="AR6" i="27"/>
  <c r="AQ6" i="27"/>
  <c r="AP6" i="27"/>
  <c r="AO6" i="27"/>
  <c r="AN6" i="27"/>
  <c r="AM6" i="27"/>
  <c r="AB6" i="27"/>
  <c r="AB25" i="27" s="1"/>
  <c r="AA6" i="27"/>
  <c r="Z6" i="27"/>
  <c r="Y6" i="27"/>
  <c r="X6" i="27"/>
  <c r="X25" i="27" s="1"/>
  <c r="M6" i="27"/>
  <c r="L6" i="27"/>
  <c r="K6" i="27"/>
  <c r="J6" i="27"/>
  <c r="I6" i="27"/>
  <c r="C6" i="27"/>
  <c r="AT5" i="27"/>
  <c r="AS5" i="27"/>
  <c r="AR5" i="27"/>
  <c r="AQ5" i="27"/>
  <c r="AP5" i="27"/>
  <c r="AO5" i="27"/>
  <c r="AN5" i="27"/>
  <c r="AM5" i="27"/>
  <c r="AK5" i="27"/>
  <c r="AB5" i="27"/>
  <c r="AB24" i="27" s="1"/>
  <c r="AA5" i="27"/>
  <c r="Z5" i="27"/>
  <c r="Y5" i="27"/>
  <c r="X5" i="27"/>
  <c r="X24" i="27" s="1"/>
  <c r="M5" i="27"/>
  <c r="L5" i="27"/>
  <c r="K5" i="27"/>
  <c r="J5" i="27"/>
  <c r="J14" i="27" s="1"/>
  <c r="I5" i="27"/>
  <c r="C5" i="27"/>
  <c r="AT4" i="27"/>
  <c r="AS4" i="27"/>
  <c r="AR4" i="27"/>
  <c r="AQ4" i="27"/>
  <c r="AP4" i="27"/>
  <c r="AO4" i="27"/>
  <c r="AN4" i="27"/>
  <c r="AM4" i="27"/>
  <c r="AK4" i="27"/>
  <c r="AG4" i="27"/>
  <c r="AF4" i="27"/>
  <c r="AE4" i="27"/>
  <c r="AD4" i="27"/>
  <c r="AC4" i="27"/>
  <c r="AB4" i="27"/>
  <c r="AA4" i="27"/>
  <c r="Z4" i="27"/>
  <c r="Y4" i="27"/>
  <c r="X4" i="27"/>
  <c r="R4" i="27"/>
  <c r="R23" i="27" s="1"/>
  <c r="Q4" i="27"/>
  <c r="P4" i="27"/>
  <c r="O4" i="27"/>
  <c r="N4" i="27"/>
  <c r="N23" i="27" s="1"/>
  <c r="M4" i="27"/>
  <c r="L4" i="27"/>
  <c r="K4" i="27"/>
  <c r="J4" i="27"/>
  <c r="I4" i="27"/>
  <c r="C4" i="27"/>
  <c r="B4" i="27"/>
  <c r="AT3" i="27"/>
  <c r="AS3" i="27"/>
  <c r="AR3" i="27"/>
  <c r="AR22" i="27" s="1"/>
  <c r="AQ3" i="27"/>
  <c r="AP3" i="27"/>
  <c r="AO3" i="27"/>
  <c r="AN3" i="27"/>
  <c r="AN22" i="27" s="1"/>
  <c r="AM3" i="27"/>
  <c r="AL3" i="27"/>
  <c r="AK3" i="27"/>
  <c r="AJ3" i="27"/>
  <c r="AJ22" i="27" s="1"/>
  <c r="AI3" i="27"/>
  <c r="AI22" i="27" s="1"/>
  <c r="AH3" i="27"/>
  <c r="AG3" i="27"/>
  <c r="AF3" i="27"/>
  <c r="AF22" i="27" s="1"/>
  <c r="AE3" i="27"/>
  <c r="AD3" i="27"/>
  <c r="AC3" i="27"/>
  <c r="AB3" i="27"/>
  <c r="AB22" i="27" s="1"/>
  <c r="AA3" i="27"/>
  <c r="Z3" i="27"/>
  <c r="Y3" i="27"/>
  <c r="X3" i="27"/>
  <c r="X22" i="27" s="1"/>
  <c r="R3" i="27"/>
  <c r="R22" i="27" s="1"/>
  <c r="Q3" i="27"/>
  <c r="P3" i="27"/>
  <c r="O3" i="27"/>
  <c r="O22" i="27" s="1"/>
  <c r="N3" i="27"/>
  <c r="N22" i="27" s="1"/>
  <c r="M3" i="27"/>
  <c r="L3" i="27"/>
  <c r="K3" i="27"/>
  <c r="K22" i="27" s="1"/>
  <c r="J3" i="27"/>
  <c r="I3" i="27"/>
  <c r="C3" i="27"/>
  <c r="B3" i="27"/>
  <c r="B22" i="27" s="1"/>
  <c r="A3" i="27"/>
  <c r="AT2" i="27"/>
  <c r="AS2" i="27"/>
  <c r="AR2" i="27"/>
  <c r="AR14" i="27" s="1"/>
  <c r="AQ2" i="27"/>
  <c r="AP2" i="27"/>
  <c r="AO2" i="27"/>
  <c r="AN2" i="27"/>
  <c r="AN14" i="27" s="1"/>
  <c r="AM2" i="27"/>
  <c r="AL2" i="27"/>
  <c r="AL14" i="27" s="1"/>
  <c r="AK2" i="27"/>
  <c r="AJ2" i="27"/>
  <c r="AJ14" i="27" s="1"/>
  <c r="AI2" i="27"/>
  <c r="AI21" i="27" s="1"/>
  <c r="AH2" i="27"/>
  <c r="AH14" i="27" s="1"/>
  <c r="AG2" i="27"/>
  <c r="AF2" i="27"/>
  <c r="AF14" i="27" s="1"/>
  <c r="AE2" i="27"/>
  <c r="AD2" i="27"/>
  <c r="AC2" i="27"/>
  <c r="AB2" i="27"/>
  <c r="AB14" i="27" s="1"/>
  <c r="AA2" i="27"/>
  <c r="Z2" i="27"/>
  <c r="Y2" i="27"/>
  <c r="X2" i="27"/>
  <c r="X14" i="27" s="1"/>
  <c r="R2" i="27"/>
  <c r="R21" i="27" s="1"/>
  <c r="R33" i="27" s="1"/>
  <c r="Q2" i="27"/>
  <c r="P2" i="27"/>
  <c r="O2" i="27"/>
  <c r="O14" i="27" s="1"/>
  <c r="N2" i="27"/>
  <c r="N21" i="27" s="1"/>
  <c r="M2" i="27"/>
  <c r="L2" i="27"/>
  <c r="K2" i="27"/>
  <c r="K14" i="27" s="1"/>
  <c r="J2" i="27"/>
  <c r="I2" i="27"/>
  <c r="C2" i="27"/>
  <c r="B2" i="27"/>
  <c r="B14" i="27" s="1"/>
  <c r="A2" i="27"/>
  <c r="AQ33" i="24"/>
  <c r="AM33" i="24"/>
  <c r="AI33" i="24"/>
  <c r="AE33" i="24"/>
  <c r="AA33" i="24"/>
  <c r="R33" i="24"/>
  <c r="N33" i="24"/>
  <c r="A33" i="24"/>
  <c r="AT31" i="24"/>
  <c r="AT30" i="24"/>
  <c r="AT29" i="24"/>
  <c r="AT28" i="24"/>
  <c r="AT27" i="24"/>
  <c r="AT26" i="24"/>
  <c r="C26" i="24"/>
  <c r="AT25" i="24"/>
  <c r="AS25" i="24"/>
  <c r="AR25" i="24"/>
  <c r="AQ25" i="24"/>
  <c r="AP25" i="24"/>
  <c r="AO25" i="24"/>
  <c r="AN25" i="24"/>
  <c r="AM25" i="24"/>
  <c r="AB25" i="24"/>
  <c r="AA25" i="24"/>
  <c r="Z25" i="24"/>
  <c r="Y25" i="24"/>
  <c r="X25" i="24"/>
  <c r="M25" i="24"/>
  <c r="L25" i="24"/>
  <c r="K25" i="24"/>
  <c r="J25" i="24"/>
  <c r="I25" i="24"/>
  <c r="C25" i="24"/>
  <c r="AT24" i="24"/>
  <c r="AS24" i="24"/>
  <c r="AR24" i="24"/>
  <c r="AQ24" i="24"/>
  <c r="AP24" i="24"/>
  <c r="AO24" i="24"/>
  <c r="AN24" i="24"/>
  <c r="AM24" i="24"/>
  <c r="AK24" i="24"/>
  <c r="AB24" i="24"/>
  <c r="AA24" i="24"/>
  <c r="Z24" i="24"/>
  <c r="Y24" i="24"/>
  <c r="X24" i="24"/>
  <c r="M24" i="24"/>
  <c r="L24" i="24"/>
  <c r="K24" i="24"/>
  <c r="J24" i="24"/>
  <c r="J33" i="24" s="1"/>
  <c r="I24" i="24"/>
  <c r="C24" i="24"/>
  <c r="AT23" i="24"/>
  <c r="AS23" i="24"/>
  <c r="AR23" i="24"/>
  <c r="AQ23" i="24"/>
  <c r="AP23" i="24"/>
  <c r="AO23" i="24"/>
  <c r="AN23" i="24"/>
  <c r="AM23" i="24"/>
  <c r="AK23" i="24"/>
  <c r="AG23" i="24"/>
  <c r="AF23" i="24"/>
  <c r="AE23" i="24"/>
  <c r="AD23" i="24"/>
  <c r="AC23" i="24"/>
  <c r="AB23" i="24"/>
  <c r="AA23" i="24"/>
  <c r="Z23" i="24"/>
  <c r="Y23" i="24"/>
  <c r="X23" i="24"/>
  <c r="R23" i="24"/>
  <c r="Q23" i="24"/>
  <c r="P23" i="24"/>
  <c r="O23" i="24"/>
  <c r="N23" i="24"/>
  <c r="M23" i="24"/>
  <c r="L23" i="24"/>
  <c r="K23" i="24"/>
  <c r="J23" i="24"/>
  <c r="I23" i="24"/>
  <c r="C23" i="24"/>
  <c r="B23" i="24"/>
  <c r="AT22" i="24"/>
  <c r="AS22" i="24"/>
  <c r="AR22" i="24"/>
  <c r="AQ22" i="24"/>
  <c r="AP22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R22" i="24"/>
  <c r="Q22" i="24"/>
  <c r="P22" i="24"/>
  <c r="O22" i="24"/>
  <c r="N22" i="24"/>
  <c r="M22" i="24"/>
  <c r="L22" i="24"/>
  <c r="K22" i="24"/>
  <c r="J22" i="24"/>
  <c r="I22" i="24"/>
  <c r="C22" i="24"/>
  <c r="B22" i="24"/>
  <c r="A22" i="24"/>
  <c r="AT21" i="24"/>
  <c r="AT33" i="24" s="1"/>
  <c r="AS21" i="24"/>
  <c r="AS33" i="24" s="1"/>
  <c r="AR21" i="24"/>
  <c r="AR33" i="24" s="1"/>
  <c r="AQ21" i="24"/>
  <c r="AP21" i="24"/>
  <c r="AP33" i="24" s="1"/>
  <c r="AO21" i="24"/>
  <c r="AO33" i="24" s="1"/>
  <c r="AN21" i="24"/>
  <c r="AN33" i="24" s="1"/>
  <c r="AM21" i="24"/>
  <c r="AL21" i="24"/>
  <c r="AL33" i="24" s="1"/>
  <c r="AK21" i="24"/>
  <c r="AK33" i="24" s="1"/>
  <c r="AJ21" i="24"/>
  <c r="AJ33" i="24" s="1"/>
  <c r="AI21" i="24"/>
  <c r="AH21" i="24"/>
  <c r="AH33" i="24" s="1"/>
  <c r="AG21" i="24"/>
  <c r="AG33" i="24" s="1"/>
  <c r="AF21" i="24"/>
  <c r="AF33" i="24" s="1"/>
  <c r="AE21" i="24"/>
  <c r="AD21" i="24"/>
  <c r="AD33" i="24" s="1"/>
  <c r="AC21" i="24"/>
  <c r="AC33" i="24" s="1"/>
  <c r="AB21" i="24"/>
  <c r="AB33" i="24" s="1"/>
  <c r="AA21" i="24"/>
  <c r="Z21" i="24"/>
  <c r="Z33" i="24" s="1"/>
  <c r="Y21" i="24"/>
  <c r="Y33" i="24" s="1"/>
  <c r="X21" i="24"/>
  <c r="X33" i="24" s="1"/>
  <c r="R21" i="24"/>
  <c r="Q21" i="24"/>
  <c r="Q33" i="24" s="1"/>
  <c r="P21" i="24"/>
  <c r="P33" i="24" s="1"/>
  <c r="O21" i="24"/>
  <c r="O33" i="24" s="1"/>
  <c r="N21" i="24"/>
  <c r="M21" i="24"/>
  <c r="M33" i="24" s="1"/>
  <c r="L21" i="24"/>
  <c r="L33" i="24" s="1"/>
  <c r="K21" i="24"/>
  <c r="K33" i="24" s="1"/>
  <c r="J21" i="24"/>
  <c r="I21" i="24"/>
  <c r="I33" i="24" s="1"/>
  <c r="C21" i="24"/>
  <c r="C33" i="24" s="1"/>
  <c r="B21" i="24"/>
  <c r="B33" i="24" s="1"/>
  <c r="A21" i="24"/>
  <c r="AT19" i="24"/>
  <c r="AR14" i="24"/>
  <c r="AN14" i="24"/>
  <c r="AJ14" i="24"/>
  <c r="AF14" i="24"/>
  <c r="AB14" i="24"/>
  <c r="X14" i="24"/>
  <c r="O14" i="24"/>
  <c r="B14" i="24"/>
  <c r="AT12" i="24"/>
  <c r="AT11" i="24"/>
  <c r="AT10" i="24"/>
  <c r="AT9" i="24"/>
  <c r="AT8" i="24"/>
  <c r="AT7" i="24"/>
  <c r="C7" i="24"/>
  <c r="AT6" i="24"/>
  <c r="AS6" i="24"/>
  <c r="AR6" i="24"/>
  <c r="AQ6" i="24"/>
  <c r="AP6" i="24"/>
  <c r="AO6" i="24"/>
  <c r="AN6" i="24"/>
  <c r="AM6" i="24"/>
  <c r="AB6" i="24"/>
  <c r="AA6" i="24"/>
  <c r="Z6" i="24"/>
  <c r="Y6" i="24"/>
  <c r="X6" i="24"/>
  <c r="M6" i="24"/>
  <c r="L6" i="24"/>
  <c r="K6" i="24"/>
  <c r="J6" i="24"/>
  <c r="I6" i="24"/>
  <c r="C6" i="24"/>
  <c r="AT5" i="24"/>
  <c r="AS5" i="24"/>
  <c r="AR5" i="24"/>
  <c r="AQ5" i="24"/>
  <c r="AP5" i="24"/>
  <c r="AO5" i="24"/>
  <c r="AN5" i="24"/>
  <c r="AM5" i="24"/>
  <c r="AK5" i="24"/>
  <c r="AB5" i="24"/>
  <c r="AA5" i="24"/>
  <c r="Z5" i="24"/>
  <c r="Y5" i="24"/>
  <c r="X5" i="24"/>
  <c r="M5" i="24"/>
  <c r="L5" i="24"/>
  <c r="K5" i="24"/>
  <c r="K14" i="24" s="1"/>
  <c r="J5" i="24"/>
  <c r="I5" i="24"/>
  <c r="C5" i="24"/>
  <c r="AT4" i="24"/>
  <c r="AS4" i="24"/>
  <c r="AR4" i="24"/>
  <c r="AQ4" i="24"/>
  <c r="AP4" i="24"/>
  <c r="AO4" i="24"/>
  <c r="AN4" i="24"/>
  <c r="AM4" i="24"/>
  <c r="AK4" i="24"/>
  <c r="AG4" i="24"/>
  <c r="AF4" i="24"/>
  <c r="AE4" i="24"/>
  <c r="AD4" i="24"/>
  <c r="AC4" i="24"/>
  <c r="AB4" i="24"/>
  <c r="AA4" i="24"/>
  <c r="Z4" i="24"/>
  <c r="Y4" i="24"/>
  <c r="X4" i="24"/>
  <c r="R4" i="24"/>
  <c r="Q4" i="24"/>
  <c r="P4" i="24"/>
  <c r="O4" i="24"/>
  <c r="N4" i="24"/>
  <c r="M4" i="24"/>
  <c r="L4" i="24"/>
  <c r="K4" i="24"/>
  <c r="J4" i="24"/>
  <c r="I4" i="24"/>
  <c r="C4" i="24"/>
  <c r="B4" i="24"/>
  <c r="AT3" i="24"/>
  <c r="AS3" i="24"/>
  <c r="AR3" i="24"/>
  <c r="AQ3" i="24"/>
  <c r="AP3" i="24"/>
  <c r="AO3" i="24"/>
  <c r="AN3" i="24"/>
  <c r="AM3" i="24"/>
  <c r="AL3" i="24"/>
  <c r="AK3" i="24"/>
  <c r="AJ3" i="24"/>
  <c r="AI3" i="24"/>
  <c r="AH3" i="24"/>
  <c r="AG3" i="24"/>
  <c r="AF3" i="24"/>
  <c r="AE3" i="24"/>
  <c r="AD3" i="24"/>
  <c r="AC3" i="24"/>
  <c r="AB3" i="24"/>
  <c r="AA3" i="24"/>
  <c r="Z3" i="24"/>
  <c r="Y3" i="24"/>
  <c r="X3" i="24"/>
  <c r="R3" i="24"/>
  <c r="Q3" i="24"/>
  <c r="P3" i="24"/>
  <c r="O3" i="24"/>
  <c r="N3" i="24"/>
  <c r="M3" i="24"/>
  <c r="L3" i="24"/>
  <c r="K3" i="24"/>
  <c r="J3" i="24"/>
  <c r="I3" i="24"/>
  <c r="C3" i="24"/>
  <c r="B3" i="24"/>
  <c r="A3" i="24"/>
  <c r="AT2" i="24"/>
  <c r="AS2" i="24"/>
  <c r="AS14" i="24" s="1"/>
  <c r="AR2" i="24"/>
  <c r="AQ2" i="24"/>
  <c r="AQ14" i="24" s="1"/>
  <c r="AP2" i="24"/>
  <c r="AP14" i="24" s="1"/>
  <c r="AO2" i="24"/>
  <c r="AO14" i="24" s="1"/>
  <c r="AN2" i="24"/>
  <c r="AM2" i="24"/>
  <c r="AM14" i="24" s="1"/>
  <c r="AL2" i="24"/>
  <c r="AL14" i="24" s="1"/>
  <c r="AK2" i="24"/>
  <c r="AK14" i="24" s="1"/>
  <c r="AJ2" i="24"/>
  <c r="AI2" i="24"/>
  <c r="AI14" i="24" s="1"/>
  <c r="AH2" i="24"/>
  <c r="AH14" i="24" s="1"/>
  <c r="AG2" i="24"/>
  <c r="AG14" i="24" s="1"/>
  <c r="AF2" i="24"/>
  <c r="AE2" i="24"/>
  <c r="AE14" i="24" s="1"/>
  <c r="AD2" i="24"/>
  <c r="AD14" i="24" s="1"/>
  <c r="AC2" i="24"/>
  <c r="AC14" i="24" s="1"/>
  <c r="AB2" i="24"/>
  <c r="AA2" i="24"/>
  <c r="AA14" i="24" s="1"/>
  <c r="Z2" i="24"/>
  <c r="Z14" i="24" s="1"/>
  <c r="Y2" i="24"/>
  <c r="Y14" i="24" s="1"/>
  <c r="X2" i="24"/>
  <c r="R2" i="24"/>
  <c r="R14" i="24" s="1"/>
  <c r="Q2" i="24"/>
  <c r="Q14" i="24" s="1"/>
  <c r="P2" i="24"/>
  <c r="P14" i="24" s="1"/>
  <c r="O2" i="24"/>
  <c r="N2" i="24"/>
  <c r="N14" i="24" s="1"/>
  <c r="M2" i="24"/>
  <c r="M14" i="24" s="1"/>
  <c r="L2" i="24"/>
  <c r="L14" i="24" s="1"/>
  <c r="K2" i="24"/>
  <c r="J2" i="24"/>
  <c r="J14" i="24" s="1"/>
  <c r="I2" i="24"/>
  <c r="I14" i="24" s="1"/>
  <c r="C2" i="24"/>
  <c r="C14" i="24" s="1"/>
  <c r="B2" i="24"/>
  <c r="A2" i="24"/>
  <c r="A14" i="24" s="1"/>
  <c r="AT11" i="2"/>
  <c r="AT10" i="2"/>
  <c r="AT9" i="2"/>
  <c r="AT8" i="2"/>
  <c r="AT7" i="2"/>
  <c r="AT6" i="2"/>
  <c r="AT5" i="2"/>
  <c r="AT4" i="2"/>
  <c r="AT12" i="2"/>
  <c r="AT3" i="2"/>
  <c r="AT2" i="2"/>
  <c r="C7" i="2"/>
  <c r="AS6" i="2"/>
  <c r="AR6" i="2"/>
  <c r="AQ6" i="2"/>
  <c r="AP6" i="2"/>
  <c r="AO6" i="2"/>
  <c r="AN6" i="2"/>
  <c r="AM6" i="2"/>
  <c r="AB6" i="2"/>
  <c r="AA6" i="2"/>
  <c r="Z6" i="2"/>
  <c r="Y6" i="2"/>
  <c r="X6" i="2"/>
  <c r="M6" i="2"/>
  <c r="L6" i="2"/>
  <c r="K6" i="2"/>
  <c r="J6" i="2"/>
  <c r="I6" i="2"/>
  <c r="C6" i="2"/>
  <c r="AS5" i="2"/>
  <c r="AR5" i="2"/>
  <c r="AQ5" i="2"/>
  <c r="AP5" i="2"/>
  <c r="AO5" i="2"/>
  <c r="AN5" i="2"/>
  <c r="AM5" i="2"/>
  <c r="AK5" i="2"/>
  <c r="AB5" i="2"/>
  <c r="AA5" i="2"/>
  <c r="Z5" i="2"/>
  <c r="Y5" i="2"/>
  <c r="X5" i="2"/>
  <c r="M5" i="2"/>
  <c r="L5" i="2"/>
  <c r="K5" i="2"/>
  <c r="J5" i="2"/>
  <c r="I5" i="2"/>
  <c r="C5" i="2"/>
  <c r="AS4" i="2"/>
  <c r="AR4" i="2"/>
  <c r="AQ4" i="2"/>
  <c r="AP4" i="2"/>
  <c r="AO4" i="2"/>
  <c r="AN4" i="2"/>
  <c r="AM4" i="2"/>
  <c r="AK4" i="2"/>
  <c r="AG4" i="2"/>
  <c r="AF4" i="2"/>
  <c r="AE4" i="2"/>
  <c r="AD4" i="2"/>
  <c r="AC4" i="2"/>
  <c r="AB4" i="2"/>
  <c r="AA4" i="2"/>
  <c r="Z4" i="2"/>
  <c r="Y4" i="2"/>
  <c r="X4" i="2"/>
  <c r="R4" i="2"/>
  <c r="Q4" i="2"/>
  <c r="P4" i="2"/>
  <c r="O4" i="2"/>
  <c r="N4" i="2"/>
  <c r="M4" i="2"/>
  <c r="L4" i="2"/>
  <c r="K4" i="2"/>
  <c r="J4" i="2"/>
  <c r="I4" i="2"/>
  <c r="C4" i="2"/>
  <c r="B4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R3" i="2"/>
  <c r="Q3" i="2"/>
  <c r="P3" i="2"/>
  <c r="O3" i="2"/>
  <c r="N3" i="2"/>
  <c r="M3" i="2"/>
  <c r="L3" i="2"/>
  <c r="K3" i="2"/>
  <c r="J3" i="2"/>
  <c r="I3" i="2"/>
  <c r="C3" i="2"/>
  <c r="B3" i="2"/>
  <c r="A3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R2" i="2"/>
  <c r="Q2" i="2"/>
  <c r="P2" i="2"/>
  <c r="O2" i="2"/>
  <c r="N2" i="2"/>
  <c r="M2" i="2"/>
  <c r="L2" i="2"/>
  <c r="K2" i="2"/>
  <c r="J2" i="2"/>
  <c r="I2" i="2"/>
  <c r="C2" i="2"/>
  <c r="B2" i="2"/>
  <c r="A2" i="2"/>
  <c r="A14" i="2" l="1"/>
  <c r="A22" i="2" s="1"/>
  <c r="AI14" i="2"/>
  <c r="AI21" i="2" s="1"/>
  <c r="P14" i="2"/>
  <c r="P21" i="2" s="1"/>
  <c r="Y14" i="2"/>
  <c r="Y21" i="2" s="1"/>
  <c r="AC14" i="2"/>
  <c r="AC22" i="2" s="1"/>
  <c r="AG14" i="2"/>
  <c r="AG21" i="2" s="1"/>
  <c r="AK14" i="2"/>
  <c r="AK24" i="2" s="1"/>
  <c r="AO14" i="2"/>
  <c r="AO22" i="2" s="1"/>
  <c r="AS14" i="2"/>
  <c r="AS23" i="2" s="1"/>
  <c r="A21" i="2"/>
  <c r="I14" i="2"/>
  <c r="I21" i="2" s="1"/>
  <c r="M14" i="2"/>
  <c r="Q14" i="2"/>
  <c r="Q23" i="2" s="1"/>
  <c r="Z14" i="2"/>
  <c r="Z21" i="2" s="1"/>
  <c r="AD14" i="2"/>
  <c r="AD21" i="2" s="1"/>
  <c r="AH14" i="2"/>
  <c r="AH21" i="2" s="1"/>
  <c r="AL14" i="2"/>
  <c r="AL22" i="2" s="1"/>
  <c r="AP14" i="2"/>
  <c r="AT17" i="2"/>
  <c r="AT14" i="2"/>
  <c r="AT23" i="2" s="1"/>
  <c r="AJ14" i="2"/>
  <c r="AJ21" i="2" s="1"/>
  <c r="AR14" i="2"/>
  <c r="AR22" i="2" s="1"/>
  <c r="AT16" i="2"/>
  <c r="AT19" i="2"/>
  <c r="C33" i="39"/>
  <c r="Y33" i="39"/>
  <c r="C25" i="39"/>
  <c r="AR24" i="39"/>
  <c r="AH33" i="39"/>
  <c r="AK33" i="39"/>
  <c r="AP24" i="39"/>
  <c r="AT27" i="39"/>
  <c r="O33" i="39"/>
  <c r="AO23" i="39"/>
  <c r="AO33" i="39" s="1"/>
  <c r="X22" i="39"/>
  <c r="X33" i="39" s="1"/>
  <c r="AB23" i="39"/>
  <c r="AB25" i="39"/>
  <c r="C23" i="39"/>
  <c r="P22" i="39"/>
  <c r="P21" i="39"/>
  <c r="P33" i="39" s="1"/>
  <c r="B33" i="39"/>
  <c r="Z33" i="39"/>
  <c r="C26" i="39"/>
  <c r="AL33" i="39"/>
  <c r="AS21" i="39"/>
  <c r="AS33" i="39" s="1"/>
  <c r="C24" i="39"/>
  <c r="AP22" i="39"/>
  <c r="AP33" i="39" s="1"/>
  <c r="AT24" i="39"/>
  <c r="AT33" i="39" s="1"/>
  <c r="AC22" i="39"/>
  <c r="C22" i="39"/>
  <c r="AC21" i="39"/>
  <c r="AC33" i="39" s="1"/>
  <c r="AR23" i="39"/>
  <c r="AR33" i="39" s="1"/>
  <c r="AB24" i="39"/>
  <c r="AN21" i="39"/>
  <c r="AN33" i="39" s="1"/>
  <c r="N33" i="36"/>
  <c r="L33" i="36"/>
  <c r="AR33" i="36"/>
  <c r="AE21" i="36"/>
  <c r="AE23" i="36"/>
  <c r="AA23" i="36"/>
  <c r="AA33" i="36" s="1"/>
  <c r="AA22" i="36"/>
  <c r="AQ33" i="36"/>
  <c r="R21" i="36"/>
  <c r="R33" i="36" s="1"/>
  <c r="AF33" i="36"/>
  <c r="J23" i="36"/>
  <c r="O33" i="36"/>
  <c r="AM33" i="36"/>
  <c r="X33" i="36"/>
  <c r="Z33" i="36"/>
  <c r="J33" i="36"/>
  <c r="Y33" i="36"/>
  <c r="M33" i="36"/>
  <c r="AN33" i="36"/>
  <c r="AH33" i="33"/>
  <c r="AM33" i="33"/>
  <c r="AA21" i="33"/>
  <c r="AA33" i="33" s="1"/>
  <c r="B33" i="33"/>
  <c r="AE33" i="33"/>
  <c r="C26" i="33"/>
  <c r="P33" i="33"/>
  <c r="AA25" i="33"/>
  <c r="AR23" i="33"/>
  <c r="AR33" i="33" s="1"/>
  <c r="N22" i="33"/>
  <c r="AT26" i="33"/>
  <c r="C25" i="33"/>
  <c r="AM23" i="33"/>
  <c r="AL22" i="33"/>
  <c r="AL33" i="33" s="1"/>
  <c r="AP33" i="33"/>
  <c r="Z33" i="33"/>
  <c r="R23" i="33"/>
  <c r="AN33" i="33"/>
  <c r="X33" i="33"/>
  <c r="AQ25" i="33"/>
  <c r="AQ33" i="33" s="1"/>
  <c r="C22" i="33"/>
  <c r="L33" i="33"/>
  <c r="AA24" i="33"/>
  <c r="N21" i="33"/>
  <c r="N33" i="33" s="1"/>
  <c r="AH22" i="33"/>
  <c r="AA23" i="33"/>
  <c r="AT27" i="33"/>
  <c r="J33" i="33"/>
  <c r="AM25" i="33"/>
  <c r="AT23" i="33"/>
  <c r="AT33" i="33" s="1"/>
  <c r="C21" i="33"/>
  <c r="C23" i="33"/>
  <c r="AT31" i="33"/>
  <c r="I33" i="33"/>
  <c r="Q22" i="33"/>
  <c r="Q33" i="33" s="1"/>
  <c r="P23" i="27"/>
  <c r="AS23" i="27"/>
  <c r="J25" i="27"/>
  <c r="AP25" i="27"/>
  <c r="AT25" i="27"/>
  <c r="P14" i="27"/>
  <c r="P21" i="27"/>
  <c r="AC14" i="27"/>
  <c r="AC21" i="27" s="1"/>
  <c r="AK14" i="27"/>
  <c r="AK21" i="27"/>
  <c r="AO21" i="27"/>
  <c r="AO14" i="27"/>
  <c r="AO23" i="27" s="1"/>
  <c r="AS14" i="27"/>
  <c r="AS24" i="27" s="1"/>
  <c r="AS21" i="27"/>
  <c r="L22" i="27"/>
  <c r="AO22" i="27"/>
  <c r="AP23" i="27"/>
  <c r="K24" i="27"/>
  <c r="AK24" i="27"/>
  <c r="AM25" i="27"/>
  <c r="AQ25" i="27"/>
  <c r="X21" i="27"/>
  <c r="X33" i="27" s="1"/>
  <c r="I14" i="27"/>
  <c r="I21" i="27" s="1"/>
  <c r="M14" i="27"/>
  <c r="M23" i="27" s="1"/>
  <c r="Q14" i="27"/>
  <c r="Z14" i="27"/>
  <c r="Z22" i="27" s="1"/>
  <c r="AD14" i="27"/>
  <c r="AD23" i="27" s="1"/>
  <c r="AP14" i="27"/>
  <c r="AP22" i="27" s="1"/>
  <c r="AT14" i="27"/>
  <c r="AT24" i="27" s="1"/>
  <c r="M22" i="27"/>
  <c r="Q22" i="27"/>
  <c r="AH22" i="27"/>
  <c r="AL22" i="27"/>
  <c r="AT22" i="27"/>
  <c r="J23" i="27"/>
  <c r="AA23" i="27"/>
  <c r="AE23" i="27"/>
  <c r="AQ23" i="27"/>
  <c r="Z24" i="27"/>
  <c r="AM24" i="27"/>
  <c r="AQ24" i="27"/>
  <c r="Z25" i="27"/>
  <c r="AN25" i="27"/>
  <c r="AR25" i="27"/>
  <c r="AT26" i="27"/>
  <c r="AT30" i="27"/>
  <c r="B21" i="27"/>
  <c r="AB21" i="27"/>
  <c r="AB33" i="27" s="1"/>
  <c r="AR21" i="27"/>
  <c r="AT28" i="27"/>
  <c r="O21" i="27"/>
  <c r="AJ21" i="27"/>
  <c r="AJ33" i="27" s="1"/>
  <c r="J24" i="27"/>
  <c r="C14" i="27"/>
  <c r="C24" i="27" s="1"/>
  <c r="L14" i="27"/>
  <c r="L24" i="27" s="1"/>
  <c r="Y21" i="27"/>
  <c r="Y14" i="27"/>
  <c r="Y23" i="27" s="1"/>
  <c r="AG14" i="27"/>
  <c r="AG22" i="27" s="1"/>
  <c r="C22" i="27"/>
  <c r="P22" i="27"/>
  <c r="AK22" i="27"/>
  <c r="AS22" i="27"/>
  <c r="Q23" i="27"/>
  <c r="AK23" i="27"/>
  <c r="AT23" i="27"/>
  <c r="Y24" i="27"/>
  <c r="K25" i="27"/>
  <c r="C26" i="27"/>
  <c r="AN21" i="27"/>
  <c r="A21" i="27"/>
  <c r="A33" i="27" s="1"/>
  <c r="J21" i="27"/>
  <c r="J33" i="27" s="1"/>
  <c r="AA21" i="27"/>
  <c r="AA33" i="27" s="1"/>
  <c r="AE21" i="27"/>
  <c r="AQ21" i="27"/>
  <c r="AQ33" i="27" s="1"/>
  <c r="A22" i="27"/>
  <c r="J22" i="27"/>
  <c r="AA22" i="27"/>
  <c r="AE22" i="27"/>
  <c r="AQ22" i="27"/>
  <c r="B23" i="27"/>
  <c r="K23" i="27"/>
  <c r="O23" i="27"/>
  <c r="X23" i="27"/>
  <c r="AB23" i="27"/>
  <c r="AF23" i="27"/>
  <c r="AN23" i="27"/>
  <c r="AR23" i="27"/>
  <c r="M24" i="27"/>
  <c r="AA24" i="27"/>
  <c r="AN24" i="27"/>
  <c r="AR24" i="27"/>
  <c r="I25" i="27"/>
  <c r="M25" i="27"/>
  <c r="AA25" i="27"/>
  <c r="AO25" i="27"/>
  <c r="AS25" i="27"/>
  <c r="AT27" i="27"/>
  <c r="AT31" i="27"/>
  <c r="AM14" i="27"/>
  <c r="AM22" i="27" s="1"/>
  <c r="K21" i="27"/>
  <c r="K33" i="27" s="1"/>
  <c r="AF21" i="27"/>
  <c r="AF33" i="27" s="1"/>
  <c r="AT19" i="27"/>
  <c r="M21" i="27"/>
  <c r="Q21" i="27"/>
  <c r="Q33" i="27" s="1"/>
  <c r="AH21" i="27"/>
  <c r="AH33" i="27" s="1"/>
  <c r="AL21" i="27"/>
  <c r="AL33" i="27" s="1"/>
  <c r="AT21" i="27"/>
  <c r="AT14" i="24"/>
  <c r="N14" i="2"/>
  <c r="N23" i="2" s="1"/>
  <c r="AA14" i="2"/>
  <c r="AA24" i="2" s="1"/>
  <c r="AQ14" i="2"/>
  <c r="AQ22" i="2" s="1"/>
  <c r="B14" i="2"/>
  <c r="B23" i="2" s="1"/>
  <c r="K14" i="2"/>
  <c r="K23" i="2" s="1"/>
  <c r="O14" i="2"/>
  <c r="O22" i="2" s="1"/>
  <c r="X14" i="2"/>
  <c r="X21" i="2" s="1"/>
  <c r="AB14" i="2"/>
  <c r="AB21" i="2" s="1"/>
  <c r="AF14" i="2"/>
  <c r="AF21" i="2" s="1"/>
  <c r="AN14" i="2"/>
  <c r="AN22" i="2" s="1"/>
  <c r="J14" i="2"/>
  <c r="J23" i="2" s="1"/>
  <c r="R14" i="2"/>
  <c r="AE14" i="2"/>
  <c r="AE23" i="2" s="1"/>
  <c r="AM14" i="2"/>
  <c r="AM22" i="2" s="1"/>
  <c r="C14" i="2"/>
  <c r="C24" i="2" s="1"/>
  <c r="L14" i="2"/>
  <c r="L22" i="2" s="1"/>
  <c r="AC23" i="2" l="1"/>
  <c r="A33" i="2"/>
  <c r="AT27" i="2"/>
  <c r="AT24" i="2"/>
  <c r="Y24" i="2"/>
  <c r="AO24" i="2"/>
  <c r="I22" i="2"/>
  <c r="AT21" i="2"/>
  <c r="Q21" i="2"/>
  <c r="AF23" i="2"/>
  <c r="Y22" i="2"/>
  <c r="AL21" i="2"/>
  <c r="AL33" i="2" s="1"/>
  <c r="AT22" i="2"/>
  <c r="AI22" i="2"/>
  <c r="AI33" i="2" s="1"/>
  <c r="K25" i="2"/>
  <c r="AQ24" i="2"/>
  <c r="J21" i="2"/>
  <c r="J22" i="2"/>
  <c r="X25" i="2"/>
  <c r="I23" i="2"/>
  <c r="AT31" i="2"/>
  <c r="AO23" i="2"/>
  <c r="X24" i="2"/>
  <c r="I24" i="2"/>
  <c r="AJ22" i="2"/>
  <c r="AJ33" i="2" s="1"/>
  <c r="AD22" i="2"/>
  <c r="R23" i="2"/>
  <c r="R22" i="2"/>
  <c r="AT30" i="2"/>
  <c r="AP25" i="2"/>
  <c r="AP21" i="2"/>
  <c r="AT29" i="2"/>
  <c r="L25" i="2"/>
  <c r="L23" i="2"/>
  <c r="AA22" i="2"/>
  <c r="AP22" i="2"/>
  <c r="AA23" i="2"/>
  <c r="AG22" i="2"/>
  <c r="O21" i="2"/>
  <c r="AA25" i="2"/>
  <c r="Z24" i="2"/>
  <c r="AK23" i="2"/>
  <c r="AB22" i="2"/>
  <c r="B22" i="2"/>
  <c r="C26" i="2"/>
  <c r="C22" i="2"/>
  <c r="C25" i="2"/>
  <c r="AT28" i="2"/>
  <c r="AT26" i="2"/>
  <c r="AT25" i="2"/>
  <c r="AP24" i="2"/>
  <c r="AG23" i="2"/>
  <c r="C23" i="2"/>
  <c r="N22" i="2"/>
  <c r="AQ25" i="2"/>
  <c r="AS24" i="2"/>
  <c r="J24" i="2"/>
  <c r="O23" i="2"/>
  <c r="AS21" i="2"/>
  <c r="AK21" i="2"/>
  <c r="AC21" i="2"/>
  <c r="AC33" i="2" s="1"/>
  <c r="J25" i="2"/>
  <c r="AQ23" i="2"/>
  <c r="B21" i="2"/>
  <c r="I25" i="2"/>
  <c r="L24" i="2"/>
  <c r="AD23" i="2"/>
  <c r="X22" i="2"/>
  <c r="AQ21" i="2"/>
  <c r="AE21" i="2"/>
  <c r="L21" i="2"/>
  <c r="R21" i="2"/>
  <c r="Z22" i="2"/>
  <c r="AN25" i="2"/>
  <c r="AN21" i="2"/>
  <c r="AR21" i="2"/>
  <c r="AR25" i="2"/>
  <c r="AR24" i="2"/>
  <c r="M24" i="2"/>
  <c r="M21" i="2"/>
  <c r="AM25" i="2"/>
  <c r="AR23" i="2"/>
  <c r="AH22" i="2"/>
  <c r="AH33" i="2" s="1"/>
  <c r="P22" i="2"/>
  <c r="P23" i="2"/>
  <c r="AN24" i="2"/>
  <c r="AM23" i="2"/>
  <c r="AS22" i="2"/>
  <c r="AS25" i="2"/>
  <c r="Z23" i="2"/>
  <c r="AM21" i="2"/>
  <c r="AM28" i="2" s="1"/>
  <c r="AA21" i="2"/>
  <c r="M25" i="2"/>
  <c r="AB23" i="2"/>
  <c r="M22" i="2"/>
  <c r="K21" i="2"/>
  <c r="K24" i="2"/>
  <c r="Z25" i="2"/>
  <c r="Y23" i="2"/>
  <c r="AE22" i="2"/>
  <c r="Y25" i="2"/>
  <c r="AB24" i="2"/>
  <c r="AN23" i="2"/>
  <c r="Q22" i="2"/>
  <c r="AO21" i="2"/>
  <c r="AB25" i="2"/>
  <c r="AK22" i="2"/>
  <c r="AO25" i="2"/>
  <c r="AM24" i="2"/>
  <c r="AP23" i="2"/>
  <c r="AF22" i="2"/>
  <c r="K22" i="2"/>
  <c r="N21" i="2"/>
  <c r="M23" i="2"/>
  <c r="X23" i="2"/>
  <c r="C21" i="2"/>
  <c r="AE33" i="36"/>
  <c r="C33" i="33"/>
  <c r="M33" i="27"/>
  <c r="I23" i="27"/>
  <c r="AD21" i="27"/>
  <c r="AD33" i="27" s="1"/>
  <c r="I24" i="27"/>
  <c r="AM21" i="27"/>
  <c r="AR33" i="27"/>
  <c r="L25" i="27"/>
  <c r="AM23" i="27"/>
  <c r="AD22" i="27"/>
  <c r="I22" i="27"/>
  <c r="I33" i="27" s="1"/>
  <c r="Y25" i="27"/>
  <c r="Y33" i="27" s="1"/>
  <c r="AS33" i="27"/>
  <c r="AK33" i="27"/>
  <c r="P33" i="27"/>
  <c r="AG23" i="27"/>
  <c r="L23" i="27"/>
  <c r="AP21" i="27"/>
  <c r="Z21" i="27"/>
  <c r="AE33" i="27"/>
  <c r="AN33" i="27"/>
  <c r="AP24" i="27"/>
  <c r="Z23" i="27"/>
  <c r="AC22" i="27"/>
  <c r="AG21" i="27"/>
  <c r="AG33" i="27" s="1"/>
  <c r="L21" i="27"/>
  <c r="C25" i="27"/>
  <c r="AT29" i="27"/>
  <c r="AT33" i="27" s="1"/>
  <c r="AC23" i="27"/>
  <c r="AC33" i="27" s="1"/>
  <c r="C23" i="27"/>
  <c r="C21" i="27"/>
  <c r="C33" i="27" s="1"/>
  <c r="O33" i="27"/>
  <c r="B33" i="27"/>
  <c r="Y22" i="27"/>
  <c r="AO24" i="27"/>
  <c r="AO33" i="27" s="1"/>
  <c r="AD33" i="2" l="1"/>
  <c r="AT40" i="2"/>
  <c r="C33" i="2"/>
  <c r="Q33" i="2"/>
  <c r="P33" i="2"/>
  <c r="I33" i="2"/>
  <c r="Z33" i="2"/>
  <c r="AG33" i="2"/>
  <c r="AB33" i="2"/>
  <c r="R33" i="2"/>
  <c r="X33" i="2"/>
  <c r="B33" i="2"/>
  <c r="AK33" i="2"/>
  <c r="AF33" i="2"/>
  <c r="Y33" i="2"/>
  <c r="J33" i="2"/>
  <c r="AT33" i="2"/>
  <c r="O33" i="2"/>
  <c r="AR28" i="2"/>
  <c r="AR33" i="2"/>
  <c r="AE33" i="2"/>
  <c r="N33" i="2"/>
  <c r="AO33" i="2"/>
  <c r="AO28" i="2"/>
  <c r="AN33" i="2"/>
  <c r="AN28" i="2"/>
  <c r="AQ28" i="2"/>
  <c r="AQ33" i="2"/>
  <c r="K33" i="2"/>
  <c r="AA33" i="2"/>
  <c r="M33" i="2"/>
  <c r="AM33" i="2"/>
  <c r="L33" i="2"/>
  <c r="AS33" i="2"/>
  <c r="AS28" i="2"/>
  <c r="AP28" i="2"/>
  <c r="AP33" i="2"/>
  <c r="Z33" i="27"/>
  <c r="L33" i="27"/>
  <c r="AP33" i="27"/>
  <c r="AM33" i="27"/>
</calcChain>
</file>

<file path=xl/sharedStrings.xml><?xml version="1.0" encoding="utf-8"?>
<sst xmlns="http://schemas.openxmlformats.org/spreadsheetml/2006/main" count="5682" uniqueCount="150">
  <si>
    <t>Common Name</t>
  </si>
  <si>
    <t>Date</t>
  </si>
  <si>
    <t>Time</t>
  </si>
  <si>
    <t>FT Resident</t>
  </si>
  <si>
    <t>Gender</t>
  </si>
  <si>
    <t>Age Group</t>
  </si>
  <si>
    <t>13-17</t>
  </si>
  <si>
    <t>18-25</t>
  </si>
  <si>
    <t>26-35</t>
  </si>
  <si>
    <t>46-55</t>
  </si>
  <si>
    <t>56+</t>
  </si>
  <si>
    <t>Male</t>
  </si>
  <si>
    <t>Female</t>
  </si>
  <si>
    <t>Yes</t>
  </si>
  <si>
    <t>No</t>
  </si>
  <si>
    <t>Disturb 1</t>
  </si>
  <si>
    <t>Disturb 2</t>
  </si>
  <si>
    <t>Disturb 3</t>
  </si>
  <si>
    <t>Disturb 4</t>
  </si>
  <si>
    <t>Disturb 5</t>
  </si>
  <si>
    <t>Car</t>
  </si>
  <si>
    <t>Train</t>
  </si>
  <si>
    <t>Bus</t>
  </si>
  <si>
    <t>Music</t>
  </si>
  <si>
    <t>Moderately</t>
  </si>
  <si>
    <t>Not at all</t>
  </si>
  <si>
    <t>Slightly</t>
  </si>
  <si>
    <t>Very</t>
  </si>
  <si>
    <t>Extremely</t>
  </si>
  <si>
    <t>Days 1</t>
  </si>
  <si>
    <t>Days 2</t>
  </si>
  <si>
    <t>Days 3</t>
  </si>
  <si>
    <t>Days 4</t>
  </si>
  <si>
    <t>Days 5</t>
  </si>
  <si>
    <t>0-2 days</t>
  </si>
  <si>
    <t>3-4 days</t>
  </si>
  <si>
    <t>5-7 days</t>
  </si>
  <si>
    <t>Bad Source 1</t>
  </si>
  <si>
    <t>Bad Source 2</t>
  </si>
  <si>
    <t>Bad Source 3</t>
  </si>
  <si>
    <t>Bad Source 4</t>
  </si>
  <si>
    <t>Bad Source 5</t>
  </si>
  <si>
    <t>Good Source 1</t>
  </si>
  <si>
    <t>Good Source 2</t>
  </si>
  <si>
    <t>Good Source 3</t>
  </si>
  <si>
    <t>Good Source 4</t>
  </si>
  <si>
    <t>Good Source 5</t>
  </si>
  <si>
    <t>Calm 1</t>
  </si>
  <si>
    <t>Calm 2</t>
  </si>
  <si>
    <t>Calm 3</t>
  </si>
  <si>
    <t>Calm 4</t>
  </si>
  <si>
    <t>Calm 5</t>
  </si>
  <si>
    <t>Submitted</t>
  </si>
  <si>
    <t>Process</t>
  </si>
  <si>
    <t>Against</t>
  </si>
  <si>
    <t>Outcome</t>
  </si>
  <si>
    <t>Warning</t>
  </si>
  <si>
    <t>Informed</t>
  </si>
  <si>
    <t>Traffic</t>
  </si>
  <si>
    <t>Amplification</t>
  </si>
  <si>
    <t>Machinery</t>
  </si>
  <si>
    <t>Wind</t>
  </si>
  <si>
    <t>Birds</t>
  </si>
  <si>
    <t>Coquis</t>
  </si>
  <si>
    <t>Water</t>
  </si>
  <si>
    <t>Sound Around</t>
  </si>
  <si>
    <t>Parque Central</t>
  </si>
  <si>
    <t>SJA Code 1</t>
  </si>
  <si>
    <t>SJA Code 2</t>
  </si>
  <si>
    <t>SJA Code 3</t>
  </si>
  <si>
    <t>Sagrado Corazon</t>
  </si>
  <si>
    <t>Calle 19</t>
  </si>
  <si>
    <t>Centro Medico</t>
  </si>
  <si>
    <t>X</t>
  </si>
  <si>
    <t>XX</t>
  </si>
  <si>
    <t>XXXX</t>
  </si>
  <si>
    <t>Calle Cuba</t>
  </si>
  <si>
    <t>Motorcycles</t>
  </si>
  <si>
    <t>Cars</t>
  </si>
  <si>
    <t>Families Voices</t>
  </si>
  <si>
    <t>wind</t>
  </si>
  <si>
    <t>36-45</t>
  </si>
  <si>
    <t>Construction</t>
  </si>
  <si>
    <t>Planes</t>
  </si>
  <si>
    <t>People making noise at night</t>
  </si>
  <si>
    <t>Rain</t>
  </si>
  <si>
    <t>Public</t>
  </si>
  <si>
    <t>Alarms</t>
  </si>
  <si>
    <t>Animals</t>
  </si>
  <si>
    <t>0-2 Days</t>
  </si>
  <si>
    <t>Shooting</t>
  </si>
  <si>
    <t>Children</t>
  </si>
  <si>
    <t>Colegio Mizpa</t>
  </si>
  <si>
    <t>Trucks</t>
  </si>
  <si>
    <t>TV</t>
  </si>
  <si>
    <t>Ocean</t>
  </si>
  <si>
    <t>REMOVED</t>
  </si>
  <si>
    <t>Coqui</t>
  </si>
  <si>
    <t>Cars/Trucks</t>
  </si>
  <si>
    <t>Fireworks</t>
  </si>
  <si>
    <t>Highway/Traffic</t>
  </si>
  <si>
    <t>Political campaign</t>
  </si>
  <si>
    <t>love? banging?</t>
  </si>
  <si>
    <t>Public announcements</t>
  </si>
  <si>
    <t>Sales vehicles</t>
  </si>
  <si>
    <t>Service Vehicles</t>
  </si>
  <si>
    <t>Ambulance</t>
  </si>
  <si>
    <t>Dogs Barking</t>
  </si>
  <si>
    <t>Trees</t>
  </si>
  <si>
    <t>Trains</t>
  </si>
  <si>
    <t>Firetrucks</t>
  </si>
  <si>
    <t>People</t>
  </si>
  <si>
    <t>Doors</t>
  </si>
  <si>
    <t>Cell phones</t>
  </si>
  <si>
    <t>Silence</t>
  </si>
  <si>
    <t>Wind rustling trees</t>
  </si>
  <si>
    <t>Nature</t>
  </si>
  <si>
    <t>Funeral Home</t>
  </si>
  <si>
    <t>Frying food</t>
  </si>
  <si>
    <t>People Talking</t>
  </si>
  <si>
    <t>Dogs</t>
  </si>
  <si>
    <t>Ricas</t>
  </si>
  <si>
    <t>Trees rustling</t>
  </si>
  <si>
    <t>Hojas</t>
  </si>
  <si>
    <t>People Screaming</t>
  </si>
  <si>
    <t>Helicopters</t>
  </si>
  <si>
    <t>People Shouting</t>
  </si>
  <si>
    <t>Siren</t>
  </si>
  <si>
    <t>People Walking</t>
  </si>
  <si>
    <t>Sirens</t>
  </si>
  <si>
    <t>Wind Rustling Trees</t>
  </si>
  <si>
    <t>Ambulances</t>
  </si>
  <si>
    <t>Car Horns</t>
  </si>
  <si>
    <t>&lt;5</t>
  </si>
  <si>
    <t>&gt;5</t>
  </si>
  <si>
    <t>Cats Fighting</t>
  </si>
  <si>
    <t>People Singing</t>
  </si>
  <si>
    <t>Environment</t>
  </si>
  <si>
    <t>Local =</t>
  </si>
  <si>
    <t>#&lt;5</t>
  </si>
  <si>
    <t>#&gt;5</t>
  </si>
  <si>
    <t>Average #</t>
  </si>
  <si>
    <t>Other</t>
  </si>
  <si>
    <t>Court</t>
  </si>
  <si>
    <t>Fine</t>
  </si>
  <si>
    <t>=&lt;5</t>
  </si>
  <si>
    <t>=&gt;5</t>
  </si>
  <si>
    <t>Average =</t>
  </si>
  <si>
    <t>Average</t>
  </si>
  <si>
    <t>Local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</si>
</sst>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000"/>
    <numFmt numFmtId="166" formatCode="00"/>
    <numFmt numFmtId="167" formatCode="hh:mm"/>
    <numFmt numFmtId="168" formatCode="[$-809]dd\ mmmm\ 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/>
    <xf numFmtId="166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7" fontId="1" fillId="0" borderId="0" xfId="0" applyNumberFormat="1" applyFont="1" applyAlignment="1">
      <alignment horizontal="center" vertical="center"/>
    </xf>
    <xf numFmtId="167" fontId="0" fillId="0" borderId="0" xfId="0" applyNumberFormat="1"/>
    <xf numFmtId="167" fontId="2" fillId="0" borderId="0" xfId="0" applyNumberFormat="1" applyFont="1"/>
    <xf numFmtId="0" fontId="0" fillId="0" borderId="0" xfId="0" quotePrefix="1"/>
    <xf numFmtId="10" fontId="0" fillId="0" borderId="0" xfId="1" applyNumberFormat="1" applyFont="1"/>
    <xf numFmtId="10" fontId="0" fillId="0" borderId="0" xfId="0" applyNumberFormat="1"/>
    <xf numFmtId="168" fontId="1" fillId="0" borderId="0" xfId="0" applyNumberFormat="1" applyFont="1" applyAlignment="1">
      <alignment horizontal="center" vertical="center"/>
    </xf>
    <xf numFmtId="168" fontId="0" fillId="0" borderId="0" xfId="0" applyNumberFormat="1"/>
    <xf numFmtId="168" fontId="2" fillId="0" borderId="0" xfId="0" applyNumberFormat="1" applyFont="1"/>
    <xf numFmtId="168" fontId="0" fillId="0" borderId="0" xfId="0" quotePrefix="1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All_results!$A$2:$A$3</c:f>
              <c:numCache>
                <c:formatCode>General</c:formatCode>
                <c:ptCount val="2"/>
                <c:pt idx="0">
                  <c:v>57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All_results!$AP$2:$AP$6</c:f>
              <c:numCache>
                <c:formatCode>General</c:formatCode>
                <c:ptCount val="5"/>
                <c:pt idx="0">
                  <c:v>28</c:v>
                </c:pt>
                <c:pt idx="1">
                  <c:v>20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All_results!$AQ$2:$AQ$6</c:f>
              <c:numCache>
                <c:formatCode>General</c:formatCode>
                <c:ptCount val="5"/>
                <c:pt idx="0">
                  <c:v>27</c:v>
                </c:pt>
                <c:pt idx="1">
                  <c:v>17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All_results!$AR$2:$AR$6</c:f>
              <c:numCache>
                <c:formatCode>General</c:formatCode>
                <c:ptCount val="5"/>
                <c:pt idx="0">
                  <c:v>23</c:v>
                </c:pt>
                <c:pt idx="1">
                  <c:v>14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All_results!$AS$2:$AS$6</c:f>
              <c:numCache>
                <c:formatCode>General</c:formatCode>
                <c:ptCount val="5"/>
                <c:pt idx="0">
                  <c:v>23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All_graphs!$AT$1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All_graphs!$AT$2:$AT$12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All_results!$AT$2:$AT$13</c:f>
              <c:numCache>
                <c:formatCode>General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146432"/>
        <c:axId val="289421504"/>
      </c:barChart>
      <c:catAx>
        <c:axId val="2881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9421504"/>
        <c:crosses val="autoZero"/>
        <c:auto val="1"/>
        <c:lblAlgn val="ctr"/>
        <c:lblOffset val="100"/>
        <c:noMultiLvlLbl val="0"/>
      </c:catAx>
      <c:valAx>
        <c:axId val="28942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146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'Parque Central_results'!$A$2:$A$3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'Parque Central_results'!$B$2:$B$4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'Parque Central_results'!$C$2:$C$7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'Parque Central_results'!$AH$2:$AH$3</c:f>
              <c:numCache>
                <c:formatCode>General</c:formatCode>
                <c:ptCount val="2"/>
                <c:pt idx="0">
                  <c:v>2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'Parque Central_results'!$AI$2:$AI$3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All_results!$B$2:$B$4</c:f>
              <c:numCache>
                <c:formatCode>General</c:formatCode>
                <c:ptCount val="3"/>
                <c:pt idx="0">
                  <c:v>33</c:v>
                </c:pt>
                <c:pt idx="1">
                  <c:v>29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'Parque Central_results'!$AL$2:$AL$3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Central_results'!$AM$2:$AM$6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Central_results'!$AN$2:$AN$6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Central_results'!$AO$2:$AO$6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Central_results'!$AP$2:$AP$6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Central_results'!$AQ$2:$AQ$6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Central_results'!$AR$2:$AR$6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'Parque Central_graphs'!$AS$1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'Parque Central_graphs'!$AS$2:$AS$6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'Parque Central_results'!$AS$2:$AS$6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'Parque Central_graphs'!$AT$1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'Parque Central_graphs'!$AT$2:$AT$12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'Parque Central_results'!$AT$2:$AT$13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53472"/>
        <c:axId val="291102720"/>
      </c:barChart>
      <c:catAx>
        <c:axId val="2885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102720"/>
        <c:crosses val="autoZero"/>
        <c:auto val="1"/>
        <c:lblAlgn val="ctr"/>
        <c:lblOffset val="100"/>
        <c:noMultiLvlLbl val="0"/>
      </c:catAx>
      <c:valAx>
        <c:axId val="29110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55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'Sagrado Corazon_results'!$A$2:$A$3</c:f>
              <c:numCache>
                <c:formatCode>General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All_results!$C$2:$C$7</c:f>
              <c:numCache>
                <c:formatCode>General</c:formatCode>
                <c:ptCount val="6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'Sagrado Corazon_results'!$B$2:$B$4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'Sagrado Corazon_results'!$C$2:$C$7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'Sagrado Corazon_results'!$AH$2:$AH$3</c:f>
              <c:numCache>
                <c:formatCode>General</c:formatCode>
                <c:ptCount val="2"/>
                <c:pt idx="0">
                  <c:v>2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'Sagrado Corazon_results'!$AI$2:$AI$3</c:f>
              <c:numCache>
                <c:formatCode>General</c:formatCode>
                <c:ptCount val="2"/>
                <c:pt idx="0">
                  <c:v>2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'Sagrado Corazon_results'!$AL$2:$AL$3</c:f>
              <c:numCache>
                <c:formatCode>General</c:formatCode>
                <c:ptCount val="2"/>
                <c:pt idx="0">
                  <c:v>3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Corazon_results'!$AM$2:$AM$6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Corazon_results'!$AN$2:$AN$6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Corazon_results'!$AO$2:$AO$6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Corazon_results'!$AP$2:$AP$6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Corazon_results'!$AQ$2:$AQ$6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All_results!$AH$2:$AH$3</c:f>
              <c:numCache>
                <c:formatCode>General</c:formatCode>
                <c:ptCount val="2"/>
                <c:pt idx="0">
                  <c:v>7</c:v>
                </c:pt>
                <c:pt idx="1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Corazon_results'!$AR$2:$AR$6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'Sagrado Corazon_graphs'!$AS$1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'Sagrado Corazon_graphs'!$AS$2:$AS$6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'Sagrado Corazon_results'!$AS$2:$AS$6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'Sagrado Corazon_graphs'!$AT$1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'Sagrado Corazon_graphs'!$AT$2:$AT$12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'Sagrado Corazon_results'!$AT$2:$AT$13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990144"/>
        <c:axId val="291687232"/>
      </c:barChart>
      <c:catAx>
        <c:axId val="2899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1687232"/>
        <c:crosses val="autoZero"/>
        <c:auto val="1"/>
        <c:lblAlgn val="ctr"/>
        <c:lblOffset val="100"/>
        <c:noMultiLvlLbl val="0"/>
      </c:catAx>
      <c:valAx>
        <c:axId val="29168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9990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19_results'!$A$2:$A$3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'Calle 19_results'!$B$2:$B$4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'Calle 19_results'!$C$2:$C$7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19_results'!$AH$2:$AH$3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19_results'!$AI$2:$AI$3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19_results'!$AL$2:$AL$3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19_results'!$AM$2:$AM$6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All_results!$AI$2:$AI$3</c:f>
              <c:numCache>
                <c:formatCode>General</c:formatCode>
                <c:ptCount val="2"/>
                <c:pt idx="0">
                  <c:v>7</c:v>
                </c:pt>
                <c:pt idx="1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19_results'!$AN$2:$AN$6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19_results'!$AO$2:$AO$6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19_results'!$AP$2:$AP$6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19_results'!$AQ$2:$AQ$6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19_results'!$AR$2:$AR$6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19_graphs'!$AS$1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19_graphs'!$AS$2:$AS$6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19_results'!$AS$2:$AS$6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'Calle 19_graphs'!$AT$1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'Calle 19_graphs'!$AT$2:$AT$12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'Calle 19_results'!$AT$2:$AT$13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227136"/>
        <c:axId val="292631040"/>
      </c:barChart>
      <c:catAx>
        <c:axId val="2912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2631040"/>
        <c:crosses val="autoZero"/>
        <c:auto val="1"/>
        <c:lblAlgn val="ctr"/>
        <c:lblOffset val="100"/>
        <c:noMultiLvlLbl val="0"/>
      </c:catAx>
      <c:valAx>
        <c:axId val="29263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22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'Centro Medico_results'!$A$2:$A$3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'Centro Medico_results'!$B$2:$B$4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'Centro Medico_results'!$C$2:$C$7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All_results!$AL$2:$AL$3</c:f>
              <c:numCache>
                <c:formatCode>General</c:formatCode>
                <c:ptCount val="2"/>
                <c:pt idx="0">
                  <c:v>10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'Centro Medico_results'!$AH$2:$AH$3</c:f>
              <c:numCache>
                <c:formatCode>General</c:formatCode>
                <c:ptCount val="2"/>
                <c:pt idx="0">
                  <c:v>1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'Centro Medico_results'!$AI$2:$AI$3</c:f>
              <c:numCache>
                <c:formatCode>General</c:formatCode>
                <c:ptCount val="2"/>
                <c:pt idx="0">
                  <c:v>1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All_results!$AL$2:$AL$3</c:f>
              <c:numCache>
                <c:formatCode>General</c:formatCode>
                <c:ptCount val="2"/>
                <c:pt idx="0">
                  <c:v>10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Medico_results'!$AM$2:$AM$6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Medico_results'!$AN$2:$AN$6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Medico_results'!$AO$2:$AO$6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Medico_results'!$AP$2:$AP$6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Medico_results'!$AQ$2:$AQ$6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Medico_results'!$AR$2:$AR$6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'Centro Medico_graphs'!$AS$1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'Centro Medico_graphs'!$AS$2:$AS$6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'Centro Medico_results'!$AS$2:$AS$6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All_results!$AM$2:$AM$6</c:f>
              <c:numCache>
                <c:formatCode>General</c:formatCode>
                <c:ptCount val="5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'Centro Medico_graphs'!$AT$1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'Centro Medico_graphs'!$AT$2:$AT$12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'Centro Medico_results'!$AT$2:$AT$13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406528"/>
        <c:axId val="293934144"/>
      </c:barChart>
      <c:catAx>
        <c:axId val="2884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3934144"/>
        <c:crosses val="autoZero"/>
        <c:auto val="1"/>
        <c:lblAlgn val="ctr"/>
        <c:lblOffset val="100"/>
        <c:noMultiLvlLbl val="0"/>
      </c:catAx>
      <c:valAx>
        <c:axId val="29393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406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'Colegio Mizpa_results'!$A$2:$A$3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'Colegio Mizpa_results'!$B$2:$B$4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'Colegio Mizpa_results'!$C$2:$C$7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'Colegio Mizpa_results'!$AH$2:$AH$3</c:f>
              <c:numCache>
                <c:formatCode>General</c:formatCode>
                <c:ptCount val="2"/>
                <c:pt idx="0">
                  <c:v>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'Colegio Mizpa_results'!$AI$2:$AI$3</c:f>
              <c:numCache>
                <c:formatCode>General</c:formatCode>
                <c:ptCount val="2"/>
                <c:pt idx="0">
                  <c:v>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'Colegio Mizpa_results'!$AL$2:$AL$3</c:f>
              <c:numCache>
                <c:formatCode>General</c:formatCode>
                <c:ptCount val="2"/>
                <c:pt idx="0">
                  <c:v>3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Mizpa_results'!$AM$2:$AM$6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Mizpa_results'!$AN$2:$AN$6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Mizpa_results'!$AO$2:$AO$6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All_results!$AN$2:$AN$6</c:f>
              <c:numCache>
                <c:formatCode>General</c:formatCode>
                <c:ptCount val="5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Mizpa_results'!$AP$2:$AP$6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Mizpa_results'!$AQ$2:$AQ$6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Mizpa_results'!$AR$2:$AR$6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'Colegio Mizpa_graphs'!$AS$1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'Colegio Mizpa_graphs'!$AS$2:$AS$6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'Colegio Mizpa_results'!$AS$2:$AS$6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'Colegio Mizpa_graphs'!$AT$1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'Colegio Mizpa_graphs'!$AT$2:$AT$12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'Colegio Mizpa_results'!$AT$2:$AT$13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08928"/>
        <c:axId val="295049984"/>
      </c:barChart>
      <c:catAx>
        <c:axId val="29330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5049984"/>
        <c:crosses val="autoZero"/>
        <c:auto val="1"/>
        <c:lblAlgn val="ctr"/>
        <c:lblOffset val="100"/>
        <c:noMultiLvlLbl val="0"/>
      </c:catAx>
      <c:valAx>
        <c:axId val="29504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30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Cuba_graphs'!$A$1</c:f>
              <c:strCache>
                <c:ptCount val="1"/>
                <c:pt idx="0">
                  <c:v>FT Resident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Cuba_results'!$A$2:$A$3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Cuba_graphs'!$B$1</c:f>
              <c:strCache>
                <c:ptCount val="1"/>
                <c:pt idx="0">
                  <c:v>Gender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Cuba_graphs'!$B$2:$B$4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'Calle Cuba_results'!$B$2:$B$4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Cuba_graphs'!$C$1</c:f>
              <c:strCache>
                <c:ptCount val="1"/>
                <c:pt idx="0">
                  <c:v>Age Group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Cuba_graphs'!$C$2:$C$7</c:f>
              <c:strCache>
                <c:ptCount val="6"/>
                <c:pt idx="0">
                  <c:v>13-17</c:v>
                </c:pt>
                <c:pt idx="1">
                  <c:v>18-25</c:v>
                </c:pt>
                <c:pt idx="2">
                  <c:v>26-35</c:v>
                </c:pt>
                <c:pt idx="3">
                  <c:v>36-45</c:v>
                </c:pt>
                <c:pt idx="4">
                  <c:v>46-55</c:v>
                </c:pt>
                <c:pt idx="5">
                  <c:v>56+</c:v>
                </c:pt>
              </c:strCache>
            </c:strRef>
          </c:cat>
          <c:val>
            <c:numRef>
              <c:f>'Calle Cuba_results'!$C$2:$C$7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Cuba_graphs'!$AH$1</c:f>
              <c:strCache>
                <c:ptCount val="1"/>
                <c:pt idx="0">
                  <c:v>Submitted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Cuba_graphs'!$AH$2:$AH$3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Cuba_results'!$AH$2:$AH$3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Cuba_graphs'!$AI$1</c:f>
              <c:strCache>
                <c:ptCount val="1"/>
                <c:pt idx="0">
                  <c:v>Process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Cuba_graphs'!$AI$2:$AI$3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Cuba_results'!$AI$2:$AI$3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All_graphs!$AO$1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All_graphs!$AO$2:$AO$6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All_results!$AO$2:$AO$6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Cuba_graphs'!$AL$1</c:f>
              <c:strCache>
                <c:ptCount val="1"/>
                <c:pt idx="0">
                  <c:v>Informed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Cuba_graphs'!$AL$2:$AL$3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'Calle Cuba_results'!$AL$2:$AL$3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Cuba_graphs'!$AM$1</c:f>
              <c:strCache>
                <c:ptCount val="1"/>
                <c:pt idx="0">
                  <c:v>Traffic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Cuba_graphs'!$AM$2:$AM$6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Cuba_results'!$AM$2:$AM$6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Cuba_graphs'!$AN$1</c:f>
              <c:strCache>
                <c:ptCount val="1"/>
                <c:pt idx="0">
                  <c:v>Amplification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Cuba_graphs'!$AN$2:$AN$6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Cuba_results'!$AN$2:$AN$6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Cuba_graphs'!$AO$1</c:f>
              <c:strCache>
                <c:ptCount val="1"/>
                <c:pt idx="0">
                  <c:v>Machinery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Cuba_graphs'!$AO$2:$AO$6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Cuba_results'!$AO$2:$AO$6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Cuba_graphs'!$AP$1</c:f>
              <c:strCache>
                <c:ptCount val="1"/>
                <c:pt idx="0">
                  <c:v>Wind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Cuba_graphs'!$AP$2:$AP$6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Cuba_results'!$AP$2:$AP$6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Cuba_graphs'!$AQ$1</c:f>
              <c:strCache>
                <c:ptCount val="1"/>
                <c:pt idx="0">
                  <c:v>Birds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Cuba_graphs'!$AQ$2:$AQ$6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Cuba_results'!$AQ$2:$AQ$6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Cuba_graphs'!$AR$1</c:f>
              <c:strCache>
                <c:ptCount val="1"/>
                <c:pt idx="0">
                  <c:v>Coquis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Cuba_graphs'!$AR$2:$AR$6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'Calle Cuba_results'!$AR$2:$AR$6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'Calle Cuba_graphs'!$AS$1</c:f>
              <c:strCache>
                <c:ptCount val="1"/>
                <c:pt idx="0">
                  <c:v>Water</c:v>
                </c:pt>
              </c:strCache>
            </c:strRef>
          </c:tx>
          <c:dLbls>
            <c:spPr>
              <a:noFill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'Calle Cuba_graphs'!$AS$2:$AS$6</c:f>
              <c:strCache>
                <c:ptCount val="5"/>
                <c:pt idx="0">
                  <c:v>Extremely</c:v>
                </c:pt>
                <c:pt idx="1">
                  <c:v>Very</c:v>
                </c:pt>
                <c:pt idx="2">
                  <c:v>Moderately</c:v>
                </c:pt>
                <c:pt idx="3">
                  <c:v>Slightly</c:v>
                </c:pt>
                <c:pt idx="4">
                  <c:v>Not at all</c:v>
                </c:pt>
              </c:strCache>
            </c:strRef>
          </c:cat>
          <c:val>
            <c:numRef>
              <c:f>All_results!$AS$2:$AS$6</c:f>
              <c:numCache>
                <c:formatCode>General</c:formatCode>
                <c:ptCount val="5"/>
                <c:pt idx="0">
                  <c:v>23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'Calle Cuba_graphs'!$AT$1</c:f>
              <c:strCache>
                <c:ptCount val="1"/>
                <c:pt idx="0">
                  <c:v>Sound Around</c:v>
                </c:pt>
              </c:strCache>
            </c:strRef>
          </c:tx>
          <c:invertIfNegative val="0"/>
          <c:cat>
            <c:numRef>
              <c:f>'Calle Cuba_graphs'!$AT$2:$AT$12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'Calle Cuba_results'!$AT$2:$AT$13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503488"/>
        <c:axId val="296510592"/>
      </c:barChart>
      <c:catAx>
        <c:axId val="2935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6510592"/>
        <c:crosses val="autoZero"/>
        <c:auto val="1"/>
        <c:lblAlgn val="ctr"/>
        <c:lblOffset val="100"/>
        <c:noMultiLvlLbl val="0"/>
      </c:catAx>
      <c:valAx>
        <c:axId val="29651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503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chart" Target="../charts/chart8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chart" Target="../charts/chart97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0" Type="http://schemas.openxmlformats.org/officeDocument/2006/relationships/chart" Target="../charts/chart94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Relationship Id="rId14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4</xdr:col>
      <xdr:colOff>981075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981075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4</xdr:col>
      <xdr:colOff>981075</xdr:colOff>
      <xdr:row>53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14</xdr:row>
      <xdr:rowOff>95250</xdr:rowOff>
    </xdr:from>
    <xdr:to>
      <xdr:col>37</xdr:col>
      <xdr:colOff>295275</xdr:colOff>
      <xdr:row>28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428625</xdr:colOff>
      <xdr:row>29</xdr:row>
      <xdr:rowOff>95250</xdr:rowOff>
    </xdr:from>
    <xdr:to>
      <xdr:col>37</xdr:col>
      <xdr:colOff>276225</xdr:colOff>
      <xdr:row>43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428625</xdr:colOff>
      <xdr:row>45</xdr:row>
      <xdr:rowOff>161925</xdr:rowOff>
    </xdr:from>
    <xdr:to>
      <xdr:col>37</xdr:col>
      <xdr:colOff>276225</xdr:colOff>
      <xdr:row>60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390525</xdr:colOff>
      <xdr:row>14</xdr:row>
      <xdr:rowOff>85725</xdr:rowOff>
    </xdr:from>
    <xdr:to>
      <xdr:col>42</xdr:col>
      <xdr:colOff>657225</xdr:colOff>
      <xdr:row>28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390525</xdr:colOff>
      <xdr:row>29</xdr:row>
      <xdr:rowOff>104775</xdr:rowOff>
    </xdr:from>
    <xdr:to>
      <xdr:col>42</xdr:col>
      <xdr:colOff>657225</xdr:colOff>
      <xdr:row>43</xdr:row>
      <xdr:rowOff>180975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447675</xdr:colOff>
      <xdr:row>45</xdr:row>
      <xdr:rowOff>161925</xdr:rowOff>
    </xdr:from>
    <xdr:to>
      <xdr:col>42</xdr:col>
      <xdr:colOff>714375</xdr:colOff>
      <xdr:row>60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43</xdr:col>
      <xdr:colOff>38100</xdr:colOff>
      <xdr:row>14</xdr:row>
      <xdr:rowOff>76200</xdr:rowOff>
    </xdr:from>
    <xdr:to>
      <xdr:col>47</xdr:col>
      <xdr:colOff>942975</xdr:colOff>
      <xdr:row>28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19050</xdr:colOff>
      <xdr:row>29</xdr:row>
      <xdr:rowOff>104775</xdr:rowOff>
    </xdr:from>
    <xdr:to>
      <xdr:col>47</xdr:col>
      <xdr:colOff>923925</xdr:colOff>
      <xdr:row>43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47625</xdr:colOff>
      <xdr:row>45</xdr:row>
      <xdr:rowOff>123825</xdr:rowOff>
    </xdr:from>
    <xdr:to>
      <xdr:col>47</xdr:col>
      <xdr:colOff>952500</xdr:colOff>
      <xdr:row>60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0</xdr:colOff>
      <xdr:row>61</xdr:row>
      <xdr:rowOff>0</xdr:rowOff>
    </xdr:from>
    <xdr:to>
      <xdr:col>47</xdr:col>
      <xdr:colOff>904875</xdr:colOff>
      <xdr:row>75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48</xdr:col>
      <xdr:colOff>371474</xdr:colOff>
      <xdr:row>2</xdr:row>
      <xdr:rowOff>114299</xdr:rowOff>
    </xdr:from>
    <xdr:to>
      <xdr:col>53</xdr:col>
      <xdr:colOff>971549</xdr:colOff>
      <xdr:row>19</xdr:row>
      <xdr:rowOff>180974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A1:BA77"/>
  <sheetViews>
    <sheetView workbookViewId="0">
      <pane ySplit="1" topLeftCell="A31" activePane="bottomLeft" state="frozen"/>
      <selection activeCell="A2" sqref="A2"/>
      <selection pane="bottomLeft" activeCell="H67" sqref="H67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57031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1" width="16" bestFit="1" customWidth="1"/>
    <col min="12" max="12" width="27.140625" customWidth="1"/>
    <col min="13" max="13" width="17.28515625" bestFit="1" customWidth="1"/>
    <col min="14" max="15" width="16" bestFit="1" customWidth="1"/>
    <col min="16" max="20" width="11.7109375" bestFit="1" customWidth="1"/>
    <col min="21" max="25" width="8.7109375" bestFit="1" customWidth="1"/>
    <col min="26" max="26" width="21.5703125" bestFit="1" customWidth="1"/>
    <col min="27" max="27" width="17.85546875" bestFit="1" customWidth="1"/>
    <col min="28" max="28" width="18.85546875" bestFit="1" customWidth="1"/>
    <col min="29" max="30" width="17.85546875" bestFit="1" customWidth="1"/>
    <col min="31" max="33" width="11.28515625" bestFit="1" customWidth="1"/>
    <col min="34" max="35" width="10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52" width="11.28515625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149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>
        <v>2</v>
      </c>
      <c r="B2" s="3">
        <v>2</v>
      </c>
      <c r="C2" s="2">
        <v>1036</v>
      </c>
      <c r="D2" t="s">
        <v>66</v>
      </c>
      <c r="E2" s="1">
        <v>1</v>
      </c>
      <c r="F2" s="19">
        <v>41610</v>
      </c>
      <c r="G2" s="13">
        <v>0.4861111111111111</v>
      </c>
      <c r="H2" t="s">
        <v>13</v>
      </c>
      <c r="I2" t="s">
        <v>11</v>
      </c>
      <c r="J2" t="s">
        <v>9</v>
      </c>
      <c r="K2" t="s">
        <v>78</v>
      </c>
      <c r="L2" t="s">
        <v>82</v>
      </c>
      <c r="M2" t="s">
        <v>60</v>
      </c>
      <c r="N2" t="s">
        <v>23</v>
      </c>
      <c r="P2" t="s">
        <v>24</v>
      </c>
      <c r="Q2" t="s">
        <v>26</v>
      </c>
      <c r="R2" t="s">
        <v>27</v>
      </c>
      <c r="S2" t="s">
        <v>24</v>
      </c>
      <c r="U2" t="s">
        <v>36</v>
      </c>
      <c r="V2" t="s">
        <v>35</v>
      </c>
      <c r="W2" t="s">
        <v>34</v>
      </c>
      <c r="X2" t="s">
        <v>36</v>
      </c>
      <c r="Z2" t="s">
        <v>62</v>
      </c>
      <c r="AA2" t="s">
        <v>23</v>
      </c>
      <c r="AE2" t="s">
        <v>28</v>
      </c>
      <c r="AF2" t="s">
        <v>27</v>
      </c>
      <c r="AJ2" t="s">
        <v>35</v>
      </c>
      <c r="AK2" t="s">
        <v>36</v>
      </c>
      <c r="AO2" t="s">
        <v>14</v>
      </c>
      <c r="AP2" t="s">
        <v>14</v>
      </c>
      <c r="AQ2" t="s">
        <v>14</v>
      </c>
      <c r="AR2" t="s">
        <v>14</v>
      </c>
      <c r="AS2" t="s">
        <v>14</v>
      </c>
      <c r="AT2" t="s">
        <v>24</v>
      </c>
      <c r="AU2" t="s">
        <v>24</v>
      </c>
      <c r="AV2" t="s">
        <v>24</v>
      </c>
      <c r="AW2" t="s">
        <v>28</v>
      </c>
      <c r="AX2" t="s">
        <v>28</v>
      </c>
      <c r="AY2" t="s">
        <v>28</v>
      </c>
      <c r="AZ2" t="s">
        <v>28</v>
      </c>
      <c r="BA2">
        <v>3</v>
      </c>
    </row>
    <row r="3" spans="1:53" x14ac:dyDescent="0.25">
      <c r="A3">
        <v>2</v>
      </c>
      <c r="B3" s="3">
        <v>2</v>
      </c>
      <c r="C3" s="2">
        <v>1036</v>
      </c>
      <c r="D3" t="s">
        <v>66</v>
      </c>
      <c r="E3" s="1">
        <v>2</v>
      </c>
      <c r="F3" s="19">
        <v>41610</v>
      </c>
      <c r="G3" s="13">
        <v>0.47013888888888888</v>
      </c>
      <c r="H3" t="s">
        <v>13</v>
      </c>
      <c r="I3" t="s">
        <v>11</v>
      </c>
      <c r="J3" t="s">
        <v>8</v>
      </c>
      <c r="K3" t="s">
        <v>132</v>
      </c>
      <c r="L3" t="s">
        <v>83</v>
      </c>
      <c r="M3" t="s">
        <v>60</v>
      </c>
      <c r="N3" t="s">
        <v>91</v>
      </c>
      <c r="O3" t="s">
        <v>82</v>
      </c>
      <c r="P3" t="s">
        <v>27</v>
      </c>
      <c r="Q3" t="s">
        <v>28</v>
      </c>
      <c r="R3" t="s">
        <v>24</v>
      </c>
      <c r="S3" t="s">
        <v>26</v>
      </c>
      <c r="T3" t="s">
        <v>26</v>
      </c>
      <c r="U3" t="s">
        <v>36</v>
      </c>
      <c r="V3" t="s">
        <v>36</v>
      </c>
      <c r="W3" t="s">
        <v>35</v>
      </c>
      <c r="X3" t="s">
        <v>35</v>
      </c>
      <c r="Y3" t="s">
        <v>35</v>
      </c>
      <c r="Z3" t="s">
        <v>97</v>
      </c>
      <c r="AE3" t="s">
        <v>24</v>
      </c>
      <c r="AJ3" t="s">
        <v>34</v>
      </c>
      <c r="AO3" t="s">
        <v>13</v>
      </c>
      <c r="AP3" t="s">
        <v>13</v>
      </c>
      <c r="AQ3" t="s">
        <v>14</v>
      </c>
      <c r="AR3" t="s">
        <v>14</v>
      </c>
      <c r="AS3" t="s">
        <v>13</v>
      </c>
      <c r="AT3" t="s">
        <v>28</v>
      </c>
      <c r="AU3" t="s">
        <v>27</v>
      </c>
      <c r="AV3" t="s">
        <v>27</v>
      </c>
      <c r="AW3" t="s">
        <v>26</v>
      </c>
      <c r="AX3" t="s">
        <v>26</v>
      </c>
      <c r="AY3" t="s">
        <v>24</v>
      </c>
      <c r="AZ3" t="s">
        <v>25</v>
      </c>
      <c r="BA3">
        <v>5</v>
      </c>
    </row>
    <row r="4" spans="1:53" x14ac:dyDescent="0.25">
      <c r="A4">
        <v>2</v>
      </c>
      <c r="B4" s="3">
        <v>2</v>
      </c>
      <c r="C4" s="2">
        <v>1036</v>
      </c>
      <c r="D4" t="s">
        <v>66</v>
      </c>
      <c r="E4" s="1">
        <v>5</v>
      </c>
      <c r="F4" s="19">
        <v>41610</v>
      </c>
      <c r="G4" s="13">
        <v>0.4826388888888889</v>
      </c>
      <c r="H4" t="s">
        <v>13</v>
      </c>
      <c r="I4" t="s">
        <v>11</v>
      </c>
      <c r="J4" t="s">
        <v>9</v>
      </c>
      <c r="K4" t="s">
        <v>78</v>
      </c>
      <c r="L4" t="s">
        <v>86</v>
      </c>
      <c r="P4" t="s">
        <v>27</v>
      </c>
      <c r="Q4" t="s">
        <v>27</v>
      </c>
      <c r="U4" t="s">
        <v>35</v>
      </c>
      <c r="V4" t="s">
        <v>35</v>
      </c>
      <c r="Z4" t="s">
        <v>137</v>
      </c>
      <c r="AE4" t="s">
        <v>26</v>
      </c>
      <c r="AJ4" t="s">
        <v>34</v>
      </c>
      <c r="AO4" t="s">
        <v>14</v>
      </c>
      <c r="AP4" t="s">
        <v>14</v>
      </c>
      <c r="AQ4" t="s">
        <v>14</v>
      </c>
      <c r="AR4" t="s">
        <v>14</v>
      </c>
      <c r="AS4" t="s">
        <v>14</v>
      </c>
      <c r="AT4" t="s">
        <v>27</v>
      </c>
      <c r="AU4" t="s">
        <v>28</v>
      </c>
      <c r="AV4" t="s">
        <v>27</v>
      </c>
      <c r="AW4" t="s">
        <v>27</v>
      </c>
      <c r="AX4" t="s">
        <v>27</v>
      </c>
      <c r="AY4" t="s">
        <v>27</v>
      </c>
      <c r="AZ4" t="s">
        <v>27</v>
      </c>
      <c r="BA4">
        <v>8</v>
      </c>
    </row>
    <row r="5" spans="1:53" x14ac:dyDescent="0.25">
      <c r="A5">
        <v>2</v>
      </c>
      <c r="B5" s="3">
        <v>2</v>
      </c>
      <c r="C5" s="2">
        <v>1036</v>
      </c>
      <c r="D5" t="s">
        <v>66</v>
      </c>
      <c r="E5" s="1">
        <v>6</v>
      </c>
      <c r="F5" s="19">
        <v>41610</v>
      </c>
      <c r="G5" s="13">
        <v>0.46527777777777773</v>
      </c>
      <c r="H5" t="s">
        <v>13</v>
      </c>
      <c r="I5" t="s">
        <v>11</v>
      </c>
      <c r="K5" t="s">
        <v>132</v>
      </c>
      <c r="L5" t="s">
        <v>132</v>
      </c>
      <c r="P5" t="s">
        <v>24</v>
      </c>
      <c r="Q5" t="s">
        <v>24</v>
      </c>
      <c r="U5" t="s">
        <v>36</v>
      </c>
      <c r="V5" t="s">
        <v>36</v>
      </c>
      <c r="Z5" t="s">
        <v>23</v>
      </c>
      <c r="AE5" t="s">
        <v>27</v>
      </c>
      <c r="AJ5" t="s">
        <v>34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24</v>
      </c>
      <c r="AU5" t="s">
        <v>28</v>
      </c>
      <c r="AW5" t="s">
        <v>28</v>
      </c>
      <c r="AX5" t="s">
        <v>28</v>
      </c>
      <c r="AY5" t="s">
        <v>28</v>
      </c>
      <c r="AZ5" t="s">
        <v>28</v>
      </c>
      <c r="BA5">
        <v>5</v>
      </c>
    </row>
    <row r="6" spans="1:53" x14ac:dyDescent="0.25">
      <c r="A6">
        <v>2</v>
      </c>
      <c r="B6" s="3">
        <v>2</v>
      </c>
      <c r="C6" s="2">
        <v>1036</v>
      </c>
      <c r="D6" t="s">
        <v>66</v>
      </c>
      <c r="E6" s="1">
        <v>7</v>
      </c>
      <c r="F6" s="19">
        <v>41610</v>
      </c>
      <c r="H6" t="s">
        <v>13</v>
      </c>
      <c r="I6" t="s">
        <v>11</v>
      </c>
      <c r="J6" t="s">
        <v>9</v>
      </c>
      <c r="K6" t="s">
        <v>77</v>
      </c>
      <c r="L6" t="s">
        <v>78</v>
      </c>
      <c r="M6" t="s">
        <v>23</v>
      </c>
      <c r="P6" t="s">
        <v>27</v>
      </c>
      <c r="Q6" t="s">
        <v>28</v>
      </c>
      <c r="R6" t="s">
        <v>27</v>
      </c>
      <c r="U6" t="s">
        <v>35</v>
      </c>
      <c r="V6" t="s">
        <v>35</v>
      </c>
      <c r="W6" t="s">
        <v>35</v>
      </c>
      <c r="Z6" t="s">
        <v>23</v>
      </c>
      <c r="AA6" t="s">
        <v>62</v>
      </c>
      <c r="AB6" t="s">
        <v>79</v>
      </c>
      <c r="AE6" t="s">
        <v>24</v>
      </c>
      <c r="AF6" t="s">
        <v>24</v>
      </c>
      <c r="AG6" t="s">
        <v>24</v>
      </c>
      <c r="AJ6" t="s">
        <v>35</v>
      </c>
      <c r="AK6" t="s">
        <v>35</v>
      </c>
      <c r="AL6" t="s">
        <v>35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25</v>
      </c>
      <c r="AU6" t="s">
        <v>25</v>
      </c>
      <c r="AV6" t="s">
        <v>25</v>
      </c>
      <c r="AW6" t="s">
        <v>27</v>
      </c>
      <c r="AX6" t="s">
        <v>27</v>
      </c>
      <c r="AY6" t="s">
        <v>27</v>
      </c>
      <c r="AZ6" t="s">
        <v>27</v>
      </c>
      <c r="BA6">
        <v>4</v>
      </c>
    </row>
    <row r="7" spans="1:53" x14ac:dyDescent="0.25">
      <c r="A7">
        <v>2</v>
      </c>
      <c r="B7" s="3">
        <v>2</v>
      </c>
      <c r="C7" s="2">
        <v>1036</v>
      </c>
      <c r="D7" t="s">
        <v>66</v>
      </c>
      <c r="E7" s="1">
        <v>8</v>
      </c>
      <c r="F7" s="19">
        <v>41610</v>
      </c>
      <c r="G7" s="13">
        <v>0.46875</v>
      </c>
      <c r="H7" t="s">
        <v>13</v>
      </c>
      <c r="I7" t="s">
        <v>11</v>
      </c>
      <c r="J7" t="s">
        <v>7</v>
      </c>
      <c r="K7" t="s">
        <v>93</v>
      </c>
      <c r="L7" t="s">
        <v>77</v>
      </c>
      <c r="P7" t="s">
        <v>28</v>
      </c>
      <c r="Q7" t="s">
        <v>28</v>
      </c>
      <c r="U7" t="s">
        <v>36</v>
      </c>
      <c r="V7" t="s">
        <v>36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28</v>
      </c>
      <c r="AU7" t="s">
        <v>24</v>
      </c>
      <c r="AV7" t="s">
        <v>28</v>
      </c>
      <c r="AW7" t="s">
        <v>26</v>
      </c>
      <c r="AX7" t="s">
        <v>24</v>
      </c>
      <c r="AY7" t="s">
        <v>24</v>
      </c>
      <c r="BA7">
        <v>1</v>
      </c>
    </row>
    <row r="8" spans="1:53" x14ac:dyDescent="0.25">
      <c r="A8">
        <v>2</v>
      </c>
      <c r="B8" s="3">
        <v>2</v>
      </c>
      <c r="C8" s="2">
        <v>1036</v>
      </c>
      <c r="D8" t="s">
        <v>66</v>
      </c>
      <c r="E8" s="1">
        <v>9</v>
      </c>
      <c r="F8" s="19">
        <v>41610</v>
      </c>
      <c r="H8" t="s">
        <v>13</v>
      </c>
      <c r="I8" t="s">
        <v>11</v>
      </c>
      <c r="J8" t="s">
        <v>7</v>
      </c>
      <c r="K8" t="s">
        <v>23</v>
      </c>
      <c r="L8" t="s">
        <v>78</v>
      </c>
      <c r="P8" t="s">
        <v>24</v>
      </c>
      <c r="Q8" t="s">
        <v>26</v>
      </c>
      <c r="U8" t="s">
        <v>35</v>
      </c>
      <c r="V8" t="s">
        <v>35</v>
      </c>
      <c r="Z8" t="s">
        <v>62</v>
      </c>
      <c r="AE8" t="s">
        <v>27</v>
      </c>
      <c r="AJ8" t="s">
        <v>34</v>
      </c>
      <c r="AO8" t="s">
        <v>14</v>
      </c>
      <c r="AP8" t="s">
        <v>14</v>
      </c>
      <c r="AQ8" t="s">
        <v>14</v>
      </c>
      <c r="AR8" t="s">
        <v>14</v>
      </c>
      <c r="AS8" t="s">
        <v>14</v>
      </c>
      <c r="AT8" t="s">
        <v>27</v>
      </c>
      <c r="AU8" t="s">
        <v>27</v>
      </c>
      <c r="AV8" t="s">
        <v>26</v>
      </c>
      <c r="AW8" t="s">
        <v>28</v>
      </c>
      <c r="AX8" t="s">
        <v>28</v>
      </c>
      <c r="AY8" t="s">
        <v>27</v>
      </c>
      <c r="AZ8" t="s">
        <v>28</v>
      </c>
      <c r="BA8">
        <v>5</v>
      </c>
    </row>
    <row r="9" spans="1:53" x14ac:dyDescent="0.25">
      <c r="A9">
        <v>2</v>
      </c>
      <c r="B9" s="3">
        <v>2</v>
      </c>
      <c r="C9" s="2">
        <v>1036</v>
      </c>
      <c r="D9" t="s">
        <v>66</v>
      </c>
      <c r="E9" s="1">
        <v>10</v>
      </c>
      <c r="F9" s="19">
        <v>41610</v>
      </c>
      <c r="G9" s="13">
        <v>0.5</v>
      </c>
      <c r="H9" t="s">
        <v>13</v>
      </c>
      <c r="I9" t="s">
        <v>12</v>
      </c>
      <c r="J9" t="s">
        <v>81</v>
      </c>
      <c r="K9" t="s">
        <v>78</v>
      </c>
      <c r="P9" t="s">
        <v>26</v>
      </c>
      <c r="U9" t="s">
        <v>36</v>
      </c>
      <c r="Z9" t="s">
        <v>62</v>
      </c>
      <c r="AE9" t="s">
        <v>28</v>
      </c>
      <c r="AJ9" t="s">
        <v>35</v>
      </c>
      <c r="AO9" t="s">
        <v>13</v>
      </c>
      <c r="AP9" t="s">
        <v>14</v>
      </c>
      <c r="AQ9" t="s">
        <v>14</v>
      </c>
      <c r="AR9" t="s">
        <v>14</v>
      </c>
      <c r="AS9" t="s">
        <v>14</v>
      </c>
      <c r="AT9" t="s">
        <v>24</v>
      </c>
      <c r="AU9" t="s">
        <v>24</v>
      </c>
      <c r="AV9" t="s">
        <v>24</v>
      </c>
      <c r="AW9" t="s">
        <v>28</v>
      </c>
      <c r="AX9" t="s">
        <v>28</v>
      </c>
      <c r="AY9" t="s">
        <v>28</v>
      </c>
      <c r="AZ9" t="s">
        <v>28</v>
      </c>
      <c r="BA9">
        <v>5</v>
      </c>
    </row>
    <row r="10" spans="1:53" x14ac:dyDescent="0.25">
      <c r="A10">
        <v>2</v>
      </c>
      <c r="B10" s="3">
        <v>2</v>
      </c>
      <c r="C10" s="2">
        <v>1036</v>
      </c>
      <c r="D10" t="s">
        <v>66</v>
      </c>
      <c r="E10" s="1">
        <v>11</v>
      </c>
      <c r="F10" s="19">
        <v>41610</v>
      </c>
      <c r="G10" s="13">
        <v>0.5</v>
      </c>
      <c r="H10" t="s">
        <v>13</v>
      </c>
      <c r="I10" t="s">
        <v>11</v>
      </c>
      <c r="J10" t="s">
        <v>81</v>
      </c>
      <c r="K10" t="s">
        <v>82</v>
      </c>
      <c r="L10" t="s">
        <v>132</v>
      </c>
      <c r="P10" t="s">
        <v>24</v>
      </c>
      <c r="Q10" t="s">
        <v>26</v>
      </c>
      <c r="U10" t="s">
        <v>35</v>
      </c>
      <c r="V10" t="s">
        <v>34</v>
      </c>
      <c r="AO10" t="s">
        <v>14</v>
      </c>
      <c r="AP10" t="s">
        <v>14</v>
      </c>
      <c r="AQ10" t="s">
        <v>14</v>
      </c>
      <c r="AR10" t="s">
        <v>14</v>
      </c>
      <c r="AS10" t="s">
        <v>14</v>
      </c>
      <c r="AT10" t="s">
        <v>25</v>
      </c>
      <c r="AU10" t="s">
        <v>26</v>
      </c>
      <c r="AV10" t="s">
        <v>27</v>
      </c>
      <c r="AW10" t="s">
        <v>27</v>
      </c>
      <c r="AX10" t="s">
        <v>27</v>
      </c>
      <c r="AY10" t="s">
        <v>26</v>
      </c>
      <c r="AZ10" t="s">
        <v>24</v>
      </c>
      <c r="BA10">
        <v>8</v>
      </c>
    </row>
    <row r="11" spans="1:53" x14ac:dyDescent="0.25">
      <c r="A11">
        <v>2</v>
      </c>
      <c r="B11" s="3">
        <v>2</v>
      </c>
      <c r="C11" s="2">
        <v>1036</v>
      </c>
      <c r="D11" t="s">
        <v>66</v>
      </c>
      <c r="E11" s="1">
        <v>12</v>
      </c>
      <c r="F11" s="19">
        <v>41610</v>
      </c>
      <c r="G11" s="13">
        <v>0.50138888888888888</v>
      </c>
      <c r="H11" t="s">
        <v>13</v>
      </c>
      <c r="I11" t="s">
        <v>12</v>
      </c>
      <c r="J11" t="s">
        <v>8</v>
      </c>
      <c r="K11" t="s">
        <v>23</v>
      </c>
      <c r="L11" t="s">
        <v>78</v>
      </c>
      <c r="P11" t="s">
        <v>27</v>
      </c>
      <c r="Q11" t="s">
        <v>27</v>
      </c>
      <c r="U11" t="s">
        <v>35</v>
      </c>
      <c r="V11" t="s">
        <v>36</v>
      </c>
      <c r="Z11" t="s">
        <v>23</v>
      </c>
      <c r="AE11" t="s">
        <v>24</v>
      </c>
      <c r="AJ11" t="s">
        <v>34</v>
      </c>
      <c r="AO11" t="s">
        <v>14</v>
      </c>
      <c r="AP11" t="s">
        <v>14</v>
      </c>
      <c r="AQ11" t="s">
        <v>14</v>
      </c>
      <c r="AR11" t="s">
        <v>14</v>
      </c>
      <c r="AS11" t="s">
        <v>14</v>
      </c>
      <c r="AU11" t="s">
        <v>28</v>
      </c>
      <c r="AV11" t="s">
        <v>26</v>
      </c>
      <c r="AW11" t="s">
        <v>28</v>
      </c>
      <c r="AX11" t="s">
        <v>24</v>
      </c>
      <c r="AY11" t="s">
        <v>28</v>
      </c>
      <c r="AZ11" t="s">
        <v>28</v>
      </c>
      <c r="BA11">
        <v>6</v>
      </c>
    </row>
    <row r="12" spans="1:53" x14ac:dyDescent="0.25">
      <c r="A12">
        <v>2</v>
      </c>
      <c r="B12" s="3">
        <v>2</v>
      </c>
      <c r="C12" s="2">
        <v>1036</v>
      </c>
      <c r="D12" t="s">
        <v>66</v>
      </c>
      <c r="E12" s="1">
        <v>13</v>
      </c>
      <c r="F12" s="19">
        <v>41610</v>
      </c>
      <c r="G12" s="13">
        <v>0.50694444444444442</v>
      </c>
      <c r="H12" t="s">
        <v>13</v>
      </c>
      <c r="I12" t="s">
        <v>11</v>
      </c>
      <c r="J12" t="s">
        <v>8</v>
      </c>
      <c r="K12" t="s">
        <v>23</v>
      </c>
      <c r="L12" t="s">
        <v>78</v>
      </c>
      <c r="P12" t="s">
        <v>24</v>
      </c>
      <c r="Q12" t="s">
        <v>28</v>
      </c>
      <c r="U12" t="s">
        <v>34</v>
      </c>
      <c r="V12" t="s">
        <v>35</v>
      </c>
      <c r="Z12" t="s">
        <v>62</v>
      </c>
      <c r="AE12" t="s">
        <v>28</v>
      </c>
      <c r="AJ12" t="s">
        <v>36</v>
      </c>
      <c r="AO12" t="s">
        <v>14</v>
      </c>
      <c r="AP12" t="s">
        <v>14</v>
      </c>
      <c r="AQ12" t="s">
        <v>14</v>
      </c>
      <c r="AR12" t="s">
        <v>14</v>
      </c>
      <c r="AS12" t="s">
        <v>14</v>
      </c>
      <c r="AT12" t="s">
        <v>24</v>
      </c>
      <c r="AU12" t="s">
        <v>24</v>
      </c>
      <c r="AV12" t="s">
        <v>24</v>
      </c>
      <c r="AW12" t="s">
        <v>28</v>
      </c>
      <c r="AX12" t="s">
        <v>28</v>
      </c>
      <c r="AY12" t="s">
        <v>27</v>
      </c>
      <c r="AZ12" t="s">
        <v>24</v>
      </c>
      <c r="BA12">
        <v>5</v>
      </c>
    </row>
    <row r="13" spans="1:53" x14ac:dyDescent="0.25">
      <c r="A13">
        <v>2</v>
      </c>
      <c r="B13" s="3">
        <v>2</v>
      </c>
      <c r="C13" s="2">
        <v>1036</v>
      </c>
      <c r="D13" t="s">
        <v>66</v>
      </c>
      <c r="E13" s="1">
        <v>14</v>
      </c>
      <c r="F13" s="19">
        <v>41610</v>
      </c>
      <c r="G13" s="13">
        <v>0.4861111111111111</v>
      </c>
      <c r="H13" t="s">
        <v>13</v>
      </c>
      <c r="I13" t="s">
        <v>11</v>
      </c>
      <c r="J13" t="s">
        <v>9</v>
      </c>
      <c r="K13" t="s">
        <v>132</v>
      </c>
      <c r="L13" t="s">
        <v>87</v>
      </c>
      <c r="M13" t="s">
        <v>132</v>
      </c>
      <c r="N13" t="s">
        <v>88</v>
      </c>
      <c r="O13" t="s">
        <v>23</v>
      </c>
      <c r="P13" t="s">
        <v>28</v>
      </c>
      <c r="Q13" t="s">
        <v>24</v>
      </c>
      <c r="R13" t="s">
        <v>26</v>
      </c>
      <c r="S13" t="s">
        <v>25</v>
      </c>
      <c r="T13" t="s">
        <v>27</v>
      </c>
      <c r="U13" t="s">
        <v>34</v>
      </c>
      <c r="V13" t="s">
        <v>89</v>
      </c>
      <c r="W13" t="s">
        <v>36</v>
      </c>
      <c r="X13" t="s">
        <v>36</v>
      </c>
      <c r="Y13" t="s">
        <v>34</v>
      </c>
      <c r="Z13" t="s">
        <v>62</v>
      </c>
      <c r="AA13" t="s">
        <v>63</v>
      </c>
      <c r="AE13" t="s">
        <v>27</v>
      </c>
      <c r="AF13" t="s">
        <v>27</v>
      </c>
      <c r="AJ13" t="s">
        <v>36</v>
      </c>
      <c r="AK13" t="s">
        <v>36</v>
      </c>
      <c r="AO13" t="s">
        <v>14</v>
      </c>
      <c r="AP13" t="s">
        <v>14</v>
      </c>
      <c r="AQ13" t="s">
        <v>14</v>
      </c>
      <c r="AR13" t="s">
        <v>14</v>
      </c>
      <c r="AS13" t="s">
        <v>14</v>
      </c>
      <c r="AT13" t="s">
        <v>27</v>
      </c>
      <c r="AU13" t="s">
        <v>28</v>
      </c>
      <c r="AV13" t="s">
        <v>24</v>
      </c>
      <c r="AW13" t="s">
        <v>24</v>
      </c>
      <c r="AX13" t="s">
        <v>27</v>
      </c>
      <c r="AY13" t="s">
        <v>27</v>
      </c>
      <c r="AZ13" t="s">
        <v>26</v>
      </c>
      <c r="BA13">
        <v>6</v>
      </c>
    </row>
    <row r="14" spans="1:53" x14ac:dyDescent="0.25">
      <c r="A14">
        <v>2</v>
      </c>
      <c r="B14" s="3">
        <v>2</v>
      </c>
      <c r="C14" s="2">
        <v>1036</v>
      </c>
      <c r="D14" t="s">
        <v>66</v>
      </c>
      <c r="E14" s="1">
        <v>15</v>
      </c>
      <c r="F14" s="19">
        <v>41610</v>
      </c>
      <c r="H14" t="s">
        <v>13</v>
      </c>
      <c r="I14" t="s">
        <v>11</v>
      </c>
      <c r="J14" t="s">
        <v>81</v>
      </c>
      <c r="K14" t="s">
        <v>78</v>
      </c>
      <c r="L14" t="s">
        <v>90</v>
      </c>
      <c r="M14" t="s">
        <v>125</v>
      </c>
      <c r="N14" t="s">
        <v>129</v>
      </c>
      <c r="O14" t="s">
        <v>132</v>
      </c>
      <c r="P14" t="s">
        <v>28</v>
      </c>
      <c r="Q14" t="s">
        <v>28</v>
      </c>
      <c r="R14" t="s">
        <v>27</v>
      </c>
      <c r="S14" t="s">
        <v>27</v>
      </c>
      <c r="T14" t="s">
        <v>28</v>
      </c>
      <c r="U14" t="s">
        <v>36</v>
      </c>
      <c r="V14" t="s">
        <v>35</v>
      </c>
      <c r="W14" t="s">
        <v>34</v>
      </c>
      <c r="X14" t="s">
        <v>36</v>
      </c>
      <c r="Y14" t="s">
        <v>36</v>
      </c>
      <c r="Z14" t="s">
        <v>61</v>
      </c>
      <c r="AA14" t="s">
        <v>85</v>
      </c>
      <c r="AB14" t="s">
        <v>63</v>
      </c>
      <c r="AC14" t="s">
        <v>62</v>
      </c>
      <c r="AD14" t="s">
        <v>91</v>
      </c>
      <c r="AE14" t="s">
        <v>28</v>
      </c>
      <c r="AF14" t="s">
        <v>28</v>
      </c>
      <c r="AG14" t="s">
        <v>28</v>
      </c>
      <c r="AH14" t="s">
        <v>28</v>
      </c>
      <c r="AI14" t="s">
        <v>28</v>
      </c>
      <c r="AJ14" t="s">
        <v>35</v>
      </c>
      <c r="AK14" t="s">
        <v>35</v>
      </c>
      <c r="AL14" t="s">
        <v>35</v>
      </c>
      <c r="AM14" t="s">
        <v>35</v>
      </c>
      <c r="AN14" t="s">
        <v>36</v>
      </c>
      <c r="AO14" t="s">
        <v>14</v>
      </c>
      <c r="AP14" t="s">
        <v>14</v>
      </c>
      <c r="AQ14" t="s">
        <v>14</v>
      </c>
      <c r="AR14" t="s">
        <v>14</v>
      </c>
      <c r="AS14" t="s">
        <v>14</v>
      </c>
      <c r="AT14" t="s">
        <v>28</v>
      </c>
      <c r="AU14" t="s">
        <v>28</v>
      </c>
      <c r="AV14" t="s">
        <v>28</v>
      </c>
      <c r="AW14" t="s">
        <v>28</v>
      </c>
      <c r="AX14" t="s">
        <v>28</v>
      </c>
      <c r="AY14" t="s">
        <v>28</v>
      </c>
      <c r="AZ14" t="s">
        <v>27</v>
      </c>
      <c r="BA14">
        <v>9</v>
      </c>
    </row>
    <row r="15" spans="1:53" x14ac:dyDescent="0.25">
      <c r="A15">
        <v>2</v>
      </c>
      <c r="B15" s="3">
        <v>5</v>
      </c>
      <c r="C15" s="2">
        <v>1100</v>
      </c>
      <c r="D15" t="s">
        <v>70</v>
      </c>
      <c r="E15" s="1">
        <v>1</v>
      </c>
      <c r="F15" s="19">
        <v>41603</v>
      </c>
      <c r="H15" t="s">
        <v>13</v>
      </c>
      <c r="I15" t="s">
        <v>11</v>
      </c>
      <c r="J15" t="s">
        <v>6</v>
      </c>
      <c r="K15" t="s">
        <v>78</v>
      </c>
      <c r="L15" t="s">
        <v>77</v>
      </c>
      <c r="M15" t="s">
        <v>62</v>
      </c>
      <c r="N15" t="s">
        <v>60</v>
      </c>
      <c r="P15" t="s">
        <v>25</v>
      </c>
      <c r="Q15" t="s">
        <v>25</v>
      </c>
      <c r="R15" t="s">
        <v>25</v>
      </c>
      <c r="S15" t="s">
        <v>25</v>
      </c>
      <c r="U15" t="s">
        <v>35</v>
      </c>
      <c r="V15" t="s">
        <v>35</v>
      </c>
      <c r="W15" t="s">
        <v>34</v>
      </c>
      <c r="X15" t="s">
        <v>35</v>
      </c>
      <c r="AO15" t="s">
        <v>14</v>
      </c>
      <c r="AP15" t="s">
        <v>13</v>
      </c>
      <c r="AQ15" t="s">
        <v>14</v>
      </c>
      <c r="AR15" t="s">
        <v>14</v>
      </c>
      <c r="AS15" t="s">
        <v>14</v>
      </c>
      <c r="AT15" t="s">
        <v>25</v>
      </c>
      <c r="AU15" t="s">
        <v>25</v>
      </c>
      <c r="AV15" t="s">
        <v>25</v>
      </c>
      <c r="AW15" t="s">
        <v>27</v>
      </c>
      <c r="AX15" t="s">
        <v>27</v>
      </c>
      <c r="AY15" t="s">
        <v>27</v>
      </c>
      <c r="AZ15" t="s">
        <v>27</v>
      </c>
      <c r="BA15">
        <v>4</v>
      </c>
    </row>
    <row r="16" spans="1:53" x14ac:dyDescent="0.25">
      <c r="A16">
        <v>2</v>
      </c>
      <c r="B16" s="3">
        <v>5</v>
      </c>
      <c r="C16" s="2">
        <v>1100</v>
      </c>
      <c r="D16" t="s">
        <v>70</v>
      </c>
      <c r="E16" s="1">
        <v>2</v>
      </c>
      <c r="F16" s="19">
        <v>41603</v>
      </c>
      <c r="H16" t="s">
        <v>13</v>
      </c>
      <c r="I16" t="s">
        <v>11</v>
      </c>
      <c r="J16" t="s">
        <v>7</v>
      </c>
      <c r="K16" t="s">
        <v>78</v>
      </c>
      <c r="L16" t="s">
        <v>62</v>
      </c>
      <c r="M16" t="s">
        <v>61</v>
      </c>
      <c r="N16" t="s">
        <v>118</v>
      </c>
      <c r="O16" t="s">
        <v>132</v>
      </c>
      <c r="P16" t="s">
        <v>26</v>
      </c>
      <c r="Q16" t="s">
        <v>26</v>
      </c>
      <c r="R16" t="s">
        <v>25</v>
      </c>
      <c r="S16" t="s">
        <v>26</v>
      </c>
      <c r="T16" t="s">
        <v>27</v>
      </c>
      <c r="U16" t="s">
        <v>35</v>
      </c>
      <c r="V16" t="s">
        <v>34</v>
      </c>
      <c r="W16" t="s">
        <v>35</v>
      </c>
      <c r="X16" t="s">
        <v>35</v>
      </c>
      <c r="Y16" t="s">
        <v>35</v>
      </c>
      <c r="Z16" t="s">
        <v>62</v>
      </c>
      <c r="AA16" t="s">
        <v>61</v>
      </c>
      <c r="AE16" t="s">
        <v>28</v>
      </c>
      <c r="AF16" t="s">
        <v>28</v>
      </c>
      <c r="AJ16" t="s">
        <v>35</v>
      </c>
      <c r="AK16" t="s">
        <v>35</v>
      </c>
      <c r="AO16" t="s">
        <v>14</v>
      </c>
      <c r="AP16" t="s">
        <v>14</v>
      </c>
      <c r="AQ16" t="s">
        <v>14</v>
      </c>
      <c r="AR16" t="s">
        <v>14</v>
      </c>
      <c r="AS16" t="s">
        <v>14</v>
      </c>
      <c r="AT16" t="s">
        <v>28</v>
      </c>
      <c r="AU16" t="s">
        <v>27</v>
      </c>
      <c r="AV16" t="s">
        <v>26</v>
      </c>
      <c r="AW16" t="s">
        <v>28</v>
      </c>
      <c r="AX16" t="s">
        <v>28</v>
      </c>
      <c r="AY16" t="s">
        <v>28</v>
      </c>
      <c r="AZ16" t="s">
        <v>27</v>
      </c>
      <c r="BA16">
        <v>3</v>
      </c>
    </row>
    <row r="17" spans="1:53" x14ac:dyDescent="0.25">
      <c r="A17">
        <v>2</v>
      </c>
      <c r="B17" s="3">
        <v>5</v>
      </c>
      <c r="C17" s="2">
        <v>1100</v>
      </c>
      <c r="D17" t="s">
        <v>70</v>
      </c>
      <c r="E17" s="1">
        <v>4</v>
      </c>
      <c r="F17" s="19">
        <v>41603</v>
      </c>
      <c r="G17" s="13">
        <v>0.49027777777777781</v>
      </c>
      <c r="H17" t="s">
        <v>13</v>
      </c>
      <c r="I17" t="s">
        <v>11</v>
      </c>
      <c r="J17" t="s">
        <v>6</v>
      </c>
      <c r="K17" t="s">
        <v>120</v>
      </c>
      <c r="L17" t="s">
        <v>23</v>
      </c>
      <c r="M17" t="s">
        <v>58</v>
      </c>
      <c r="N17" t="s">
        <v>119</v>
      </c>
      <c r="P17" t="s">
        <v>24</v>
      </c>
      <c r="Q17" t="s">
        <v>27</v>
      </c>
      <c r="R17" t="s">
        <v>28</v>
      </c>
      <c r="S17" t="s">
        <v>24</v>
      </c>
      <c r="U17" t="s">
        <v>36</v>
      </c>
      <c r="V17" t="s">
        <v>34</v>
      </c>
      <c r="W17" t="s">
        <v>36</v>
      </c>
      <c r="X17" t="s">
        <v>36</v>
      </c>
      <c r="Z17" t="s">
        <v>62</v>
      </c>
      <c r="AA17" t="s">
        <v>121</v>
      </c>
      <c r="AE17" t="s">
        <v>28</v>
      </c>
      <c r="AF17" t="s">
        <v>28</v>
      </c>
      <c r="AJ17" t="s">
        <v>35</v>
      </c>
      <c r="AK17" t="s">
        <v>34</v>
      </c>
      <c r="AO17" t="s">
        <v>14</v>
      </c>
      <c r="AP17" t="s">
        <v>14</v>
      </c>
      <c r="AQ17" t="s">
        <v>14</v>
      </c>
      <c r="AR17" t="s">
        <v>14</v>
      </c>
      <c r="AS17" t="s">
        <v>13</v>
      </c>
      <c r="AT17" t="s">
        <v>28</v>
      </c>
      <c r="AU17" t="s">
        <v>27</v>
      </c>
      <c r="AV17" t="s">
        <v>24</v>
      </c>
      <c r="AW17" t="s">
        <v>28</v>
      </c>
      <c r="AX17" t="s">
        <v>27</v>
      </c>
      <c r="AY17" t="s">
        <v>27</v>
      </c>
      <c r="AZ17" t="s">
        <v>27</v>
      </c>
      <c r="BA17">
        <v>2</v>
      </c>
    </row>
    <row r="18" spans="1:53" x14ac:dyDescent="0.25">
      <c r="A18">
        <v>2</v>
      </c>
      <c r="B18" s="3">
        <v>5</v>
      </c>
      <c r="C18" s="2">
        <v>1100</v>
      </c>
      <c r="D18" t="s">
        <v>70</v>
      </c>
      <c r="E18" s="1">
        <v>5</v>
      </c>
      <c r="F18" s="19">
        <v>41603</v>
      </c>
      <c r="G18" s="13">
        <v>0.49791666666666662</v>
      </c>
      <c r="H18" t="s">
        <v>13</v>
      </c>
      <c r="I18" t="s">
        <v>12</v>
      </c>
      <c r="J18" t="s">
        <v>7</v>
      </c>
      <c r="K18" t="s">
        <v>132</v>
      </c>
      <c r="L18" t="s">
        <v>78</v>
      </c>
      <c r="M18" t="s">
        <v>22</v>
      </c>
      <c r="N18" t="s">
        <v>77</v>
      </c>
      <c r="P18" t="s">
        <v>26</v>
      </c>
      <c r="Q18" t="s">
        <v>26</v>
      </c>
      <c r="R18" t="s">
        <v>26</v>
      </c>
      <c r="S18" t="s">
        <v>24</v>
      </c>
      <c r="U18" t="s">
        <v>34</v>
      </c>
      <c r="V18" t="s">
        <v>34</v>
      </c>
      <c r="W18" t="s">
        <v>34</v>
      </c>
      <c r="X18" t="s">
        <v>34</v>
      </c>
      <c r="Z18" t="s">
        <v>122</v>
      </c>
      <c r="AA18" t="s">
        <v>62</v>
      </c>
      <c r="AB18" t="s">
        <v>23</v>
      </c>
      <c r="AE18" t="s">
        <v>28</v>
      </c>
      <c r="AF18" t="s">
        <v>28</v>
      </c>
      <c r="AG18" t="s">
        <v>28</v>
      </c>
      <c r="AJ18" t="s">
        <v>36</v>
      </c>
      <c r="AK18" t="s">
        <v>34</v>
      </c>
      <c r="AL18" t="s">
        <v>34</v>
      </c>
      <c r="AO18" t="s">
        <v>14</v>
      </c>
      <c r="AP18" t="s">
        <v>14</v>
      </c>
      <c r="AQ18" t="s">
        <v>14</v>
      </c>
      <c r="AR18" t="s">
        <v>14</v>
      </c>
      <c r="AS18" t="s">
        <v>13</v>
      </c>
      <c r="AT18" t="s">
        <v>28</v>
      </c>
      <c r="AU18" t="s">
        <v>28</v>
      </c>
      <c r="AV18" t="s">
        <v>25</v>
      </c>
      <c r="AW18" t="s">
        <v>27</v>
      </c>
      <c r="AX18" t="s">
        <v>27</v>
      </c>
      <c r="AY18" t="s">
        <v>27</v>
      </c>
      <c r="AZ18" t="s">
        <v>27</v>
      </c>
      <c r="BA18">
        <v>6</v>
      </c>
    </row>
    <row r="19" spans="1:53" x14ac:dyDescent="0.25">
      <c r="A19">
        <v>2</v>
      </c>
      <c r="B19" s="3">
        <v>5</v>
      </c>
      <c r="C19" s="2">
        <v>1100</v>
      </c>
      <c r="D19" t="s">
        <v>70</v>
      </c>
      <c r="E19" s="1">
        <v>6</v>
      </c>
      <c r="F19" s="19">
        <v>41603</v>
      </c>
      <c r="G19" s="13">
        <v>0.50347222222222221</v>
      </c>
      <c r="H19" t="s">
        <v>13</v>
      </c>
      <c r="I19" t="s">
        <v>11</v>
      </c>
      <c r="J19" t="s">
        <v>7</v>
      </c>
      <c r="K19" t="s">
        <v>78</v>
      </c>
      <c r="L19" t="s">
        <v>23</v>
      </c>
      <c r="M19" t="s">
        <v>82</v>
      </c>
      <c r="N19" t="s">
        <v>119</v>
      </c>
      <c r="O19" t="s">
        <v>83</v>
      </c>
      <c r="P19" t="s">
        <v>27</v>
      </c>
      <c r="Q19" t="s">
        <v>27</v>
      </c>
      <c r="R19" t="s">
        <v>27</v>
      </c>
      <c r="S19" t="s">
        <v>27</v>
      </c>
      <c r="T19" t="s">
        <v>27</v>
      </c>
      <c r="U19" t="s">
        <v>35</v>
      </c>
      <c r="V19" t="s">
        <v>35</v>
      </c>
      <c r="W19" t="s">
        <v>35</v>
      </c>
      <c r="X19" t="s">
        <v>35</v>
      </c>
      <c r="Y19" t="s">
        <v>35</v>
      </c>
      <c r="Z19" t="s">
        <v>61</v>
      </c>
      <c r="AA19" t="s">
        <v>123</v>
      </c>
      <c r="AE19" t="s">
        <v>27</v>
      </c>
      <c r="AF19" t="s">
        <v>27</v>
      </c>
      <c r="AJ19" t="s">
        <v>36</v>
      </c>
      <c r="AK19" t="s">
        <v>34</v>
      </c>
      <c r="AO19" t="s">
        <v>14</v>
      </c>
      <c r="AP19" t="s">
        <v>14</v>
      </c>
      <c r="AQ19" t="s">
        <v>14</v>
      </c>
      <c r="AR19" t="s">
        <v>14</v>
      </c>
      <c r="AS19" t="s">
        <v>14</v>
      </c>
      <c r="AT19" t="s">
        <v>28</v>
      </c>
      <c r="AU19" t="s">
        <v>28</v>
      </c>
      <c r="AV19" t="s">
        <v>28</v>
      </c>
      <c r="AW19" t="s">
        <v>28</v>
      </c>
      <c r="AX19" t="s">
        <v>28</v>
      </c>
      <c r="AY19" t="s">
        <v>28</v>
      </c>
      <c r="AZ19" t="s">
        <v>28</v>
      </c>
      <c r="BA19">
        <v>2</v>
      </c>
    </row>
    <row r="20" spans="1:53" x14ac:dyDescent="0.25">
      <c r="A20">
        <v>2</v>
      </c>
      <c r="B20" s="3">
        <v>5</v>
      </c>
      <c r="C20" s="2">
        <v>1100</v>
      </c>
      <c r="D20" t="s">
        <v>70</v>
      </c>
      <c r="E20" s="1">
        <v>7</v>
      </c>
      <c r="F20" s="19">
        <v>41603</v>
      </c>
      <c r="G20" s="13">
        <v>0.50694444444444442</v>
      </c>
      <c r="H20" t="s">
        <v>13</v>
      </c>
      <c r="I20" t="s">
        <v>11</v>
      </c>
      <c r="J20" t="s">
        <v>7</v>
      </c>
      <c r="K20" t="s">
        <v>132</v>
      </c>
      <c r="L20" t="s">
        <v>78</v>
      </c>
      <c r="M20" t="s">
        <v>124</v>
      </c>
      <c r="N20" t="s">
        <v>23</v>
      </c>
      <c r="P20" t="s">
        <v>28</v>
      </c>
      <c r="Q20" t="s">
        <v>28</v>
      </c>
      <c r="R20" t="s">
        <v>24</v>
      </c>
      <c r="S20" t="s">
        <v>24</v>
      </c>
      <c r="U20" t="s">
        <v>36</v>
      </c>
      <c r="V20" t="s">
        <v>36</v>
      </c>
      <c r="W20" t="s">
        <v>36</v>
      </c>
      <c r="X20" t="s">
        <v>34</v>
      </c>
      <c r="Z20" t="s">
        <v>62</v>
      </c>
      <c r="AA20" t="s">
        <v>61</v>
      </c>
      <c r="AB20" t="s">
        <v>120</v>
      </c>
      <c r="AE20" t="s">
        <v>28</v>
      </c>
      <c r="AF20" t="s">
        <v>28</v>
      </c>
      <c r="AG20" t="s">
        <v>28</v>
      </c>
      <c r="AJ20" t="s">
        <v>34</v>
      </c>
      <c r="AK20" t="s">
        <v>34</v>
      </c>
      <c r="AL20" t="s">
        <v>34</v>
      </c>
      <c r="AO20" t="s">
        <v>14</v>
      </c>
      <c r="AP20" t="s">
        <v>14</v>
      </c>
      <c r="AQ20" t="s">
        <v>14</v>
      </c>
      <c r="AR20" t="s">
        <v>14</v>
      </c>
      <c r="AS20" t="s">
        <v>14</v>
      </c>
      <c r="AT20" t="s">
        <v>28</v>
      </c>
      <c r="AU20" t="s">
        <v>24</v>
      </c>
      <c r="AV20" t="s">
        <v>24</v>
      </c>
      <c r="AW20" t="s">
        <v>28</v>
      </c>
      <c r="AX20" t="s">
        <v>28</v>
      </c>
      <c r="AY20" t="s">
        <v>28</v>
      </c>
      <c r="AZ20" t="s">
        <v>28</v>
      </c>
      <c r="BA20">
        <v>6</v>
      </c>
    </row>
    <row r="21" spans="1:53" x14ac:dyDescent="0.25">
      <c r="A21">
        <v>2</v>
      </c>
      <c r="B21" s="3">
        <v>5</v>
      </c>
      <c r="C21" s="2">
        <v>1100</v>
      </c>
      <c r="D21" t="s">
        <v>70</v>
      </c>
      <c r="E21" s="1">
        <v>9</v>
      </c>
      <c r="F21" s="19">
        <v>41603</v>
      </c>
      <c r="G21" s="13">
        <v>0.50555555555555554</v>
      </c>
      <c r="H21" t="s">
        <v>13</v>
      </c>
      <c r="I21" t="s">
        <v>12</v>
      </c>
      <c r="J21" t="s">
        <v>7</v>
      </c>
      <c r="K21" t="s">
        <v>61</v>
      </c>
      <c r="L21" t="s">
        <v>78</v>
      </c>
      <c r="M21" t="s">
        <v>62</v>
      </c>
      <c r="N21" t="s">
        <v>119</v>
      </c>
      <c r="P21" t="s">
        <v>25</v>
      </c>
      <c r="Q21" t="s">
        <v>25</v>
      </c>
      <c r="R21" t="s">
        <v>25</v>
      </c>
      <c r="S21" t="s">
        <v>25</v>
      </c>
      <c r="U21" t="s">
        <v>36</v>
      </c>
      <c r="V21" t="s">
        <v>34</v>
      </c>
      <c r="W21" t="s">
        <v>35</v>
      </c>
      <c r="X21" t="s">
        <v>36</v>
      </c>
      <c r="Z21" t="s">
        <v>61</v>
      </c>
      <c r="AA21" t="s">
        <v>62</v>
      </c>
      <c r="AE21" t="s">
        <v>28</v>
      </c>
      <c r="AF21" t="s">
        <v>28</v>
      </c>
      <c r="AJ21" t="s">
        <v>36</v>
      </c>
      <c r="AK21" t="s">
        <v>36</v>
      </c>
      <c r="AO21" t="s">
        <v>14</v>
      </c>
      <c r="AP21" t="s">
        <v>13</v>
      </c>
      <c r="AQ21" t="s">
        <v>14</v>
      </c>
      <c r="AR21" t="s">
        <v>14</v>
      </c>
      <c r="AS21" t="s">
        <v>14</v>
      </c>
      <c r="AT21" t="s">
        <v>25</v>
      </c>
      <c r="AU21" t="s">
        <v>25</v>
      </c>
      <c r="AV21" t="s">
        <v>25</v>
      </c>
      <c r="AW21" t="s">
        <v>28</v>
      </c>
      <c r="AX21" t="s">
        <v>28</v>
      </c>
      <c r="AY21" t="s">
        <v>28</v>
      </c>
      <c r="AZ21" t="s">
        <v>28</v>
      </c>
      <c r="BA21">
        <v>4</v>
      </c>
    </row>
    <row r="22" spans="1:53" x14ac:dyDescent="0.25">
      <c r="A22">
        <v>2</v>
      </c>
      <c r="B22" s="3">
        <v>5</v>
      </c>
      <c r="C22" s="2">
        <v>1100</v>
      </c>
      <c r="D22" t="s">
        <v>70</v>
      </c>
      <c r="E22" s="1">
        <v>10</v>
      </c>
      <c r="F22" s="19">
        <v>41603</v>
      </c>
      <c r="G22" s="13">
        <v>0.5</v>
      </c>
      <c r="H22" t="s">
        <v>13</v>
      </c>
      <c r="I22" t="s">
        <v>11</v>
      </c>
      <c r="J22" t="s">
        <v>7</v>
      </c>
      <c r="K22" t="s">
        <v>78</v>
      </c>
      <c r="L22" t="s">
        <v>132</v>
      </c>
      <c r="M22" t="s">
        <v>119</v>
      </c>
      <c r="N22" t="s">
        <v>83</v>
      </c>
      <c r="O22" t="s">
        <v>87</v>
      </c>
      <c r="P22" t="s">
        <v>26</v>
      </c>
      <c r="Q22" t="s">
        <v>27</v>
      </c>
      <c r="R22" t="s">
        <v>24</v>
      </c>
      <c r="S22" t="s">
        <v>24</v>
      </c>
      <c r="T22" t="s">
        <v>24</v>
      </c>
      <c r="U22" t="s">
        <v>36</v>
      </c>
      <c r="V22" t="s">
        <v>34</v>
      </c>
      <c r="W22" t="s">
        <v>35</v>
      </c>
      <c r="X22" t="s">
        <v>36</v>
      </c>
      <c r="Y22" t="s">
        <v>34</v>
      </c>
      <c r="Z22" t="s">
        <v>61</v>
      </c>
      <c r="AA22" t="s">
        <v>62</v>
      </c>
      <c r="AB22" t="s">
        <v>64</v>
      </c>
      <c r="AE22" t="s">
        <v>28</v>
      </c>
      <c r="AF22" t="s">
        <v>28</v>
      </c>
      <c r="AG22" t="s">
        <v>28</v>
      </c>
      <c r="AJ22" t="s">
        <v>36</v>
      </c>
      <c r="AK22" t="s">
        <v>36</v>
      </c>
      <c r="AL22" t="s">
        <v>35</v>
      </c>
      <c r="AO22" t="s">
        <v>14</v>
      </c>
      <c r="AP22" t="s">
        <v>14</v>
      </c>
      <c r="AQ22" t="s">
        <v>14</v>
      </c>
      <c r="AR22" t="s">
        <v>14</v>
      </c>
      <c r="AS22" t="s">
        <v>14</v>
      </c>
      <c r="AT22" t="s">
        <v>27</v>
      </c>
      <c r="AU22" t="s">
        <v>28</v>
      </c>
      <c r="AV22" t="s">
        <v>28</v>
      </c>
      <c r="AW22" t="s">
        <v>28</v>
      </c>
      <c r="AX22" t="s">
        <v>28</v>
      </c>
      <c r="AY22" t="s">
        <v>27</v>
      </c>
      <c r="AZ22" t="s">
        <v>28</v>
      </c>
      <c r="BA22">
        <v>5</v>
      </c>
    </row>
    <row r="23" spans="1:53" x14ac:dyDescent="0.25">
      <c r="A23">
        <v>2</v>
      </c>
      <c r="B23" s="3">
        <v>5</v>
      </c>
      <c r="C23" s="2">
        <v>1100</v>
      </c>
      <c r="D23" t="s">
        <v>70</v>
      </c>
      <c r="E23" s="1">
        <v>11</v>
      </c>
      <c r="F23" s="19">
        <v>41603</v>
      </c>
      <c r="G23" s="13">
        <v>0.5</v>
      </c>
      <c r="H23" t="s">
        <v>13</v>
      </c>
      <c r="I23" t="s">
        <v>12</v>
      </c>
      <c r="J23" t="s">
        <v>6</v>
      </c>
      <c r="K23" t="s">
        <v>78</v>
      </c>
      <c r="L23" t="s">
        <v>132</v>
      </c>
      <c r="M23" t="s">
        <v>83</v>
      </c>
      <c r="N23" t="s">
        <v>125</v>
      </c>
      <c r="P23" t="s">
        <v>26</v>
      </c>
      <c r="Q23" t="s">
        <v>24</v>
      </c>
      <c r="R23" t="s">
        <v>24</v>
      </c>
      <c r="S23" t="s">
        <v>26</v>
      </c>
      <c r="U23" t="s">
        <v>36</v>
      </c>
      <c r="V23" t="s">
        <v>36</v>
      </c>
      <c r="W23" t="s">
        <v>35</v>
      </c>
      <c r="X23" t="s">
        <v>35</v>
      </c>
      <c r="Z23" t="s">
        <v>62</v>
      </c>
      <c r="AA23" t="s">
        <v>64</v>
      </c>
      <c r="AB23" t="s">
        <v>61</v>
      </c>
      <c r="AE23" t="s">
        <v>25</v>
      </c>
      <c r="AF23" t="s">
        <v>25</v>
      </c>
      <c r="AG23" t="s">
        <v>25</v>
      </c>
      <c r="AJ23" t="s">
        <v>36</v>
      </c>
      <c r="AK23" t="s">
        <v>34</v>
      </c>
      <c r="AL23" t="s">
        <v>36</v>
      </c>
      <c r="AO23" t="s">
        <v>13</v>
      </c>
      <c r="AP23" t="s">
        <v>14</v>
      </c>
      <c r="AQ23" t="s">
        <v>14</v>
      </c>
      <c r="AR23" t="s">
        <v>14</v>
      </c>
      <c r="AS23" t="s">
        <v>14</v>
      </c>
      <c r="AT23" t="s">
        <v>27</v>
      </c>
      <c r="AU23" t="s">
        <v>24</v>
      </c>
      <c r="AV23" t="s">
        <v>24</v>
      </c>
      <c r="AW23" t="s">
        <v>28</v>
      </c>
      <c r="AX23" t="s">
        <v>28</v>
      </c>
      <c r="AY23" t="s">
        <v>28</v>
      </c>
      <c r="AZ23" t="s">
        <v>28</v>
      </c>
      <c r="BA23">
        <v>4</v>
      </c>
    </row>
    <row r="24" spans="1:53" x14ac:dyDescent="0.25">
      <c r="A24">
        <v>2</v>
      </c>
      <c r="B24" s="3">
        <v>5</v>
      </c>
      <c r="C24" s="2">
        <v>1100</v>
      </c>
      <c r="D24" t="s">
        <v>70</v>
      </c>
      <c r="E24" s="1">
        <v>12</v>
      </c>
      <c r="F24" s="19">
        <v>41603</v>
      </c>
      <c r="G24" s="13">
        <v>0.5</v>
      </c>
      <c r="H24" t="s">
        <v>13</v>
      </c>
      <c r="I24" t="s">
        <v>12</v>
      </c>
      <c r="J24" t="s">
        <v>7</v>
      </c>
      <c r="K24" t="s">
        <v>132</v>
      </c>
      <c r="L24" t="s">
        <v>78</v>
      </c>
      <c r="M24" t="s">
        <v>87</v>
      </c>
      <c r="N24" t="s">
        <v>83</v>
      </c>
      <c r="O24" t="s">
        <v>119</v>
      </c>
      <c r="P24" t="s">
        <v>27</v>
      </c>
      <c r="Q24" t="s">
        <v>27</v>
      </c>
      <c r="R24" t="s">
        <v>27</v>
      </c>
      <c r="S24" t="s">
        <v>27</v>
      </c>
      <c r="T24" t="s">
        <v>27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61</v>
      </c>
      <c r="AA24" t="s">
        <v>62</v>
      </c>
      <c r="AB24" t="s">
        <v>64</v>
      </c>
      <c r="AE24" t="s">
        <v>27</v>
      </c>
      <c r="AF24" t="s">
        <v>27</v>
      </c>
      <c r="AG24" t="s">
        <v>27</v>
      </c>
      <c r="AJ24" t="s">
        <v>36</v>
      </c>
      <c r="AK24" t="s">
        <v>36</v>
      </c>
      <c r="AL24" t="s">
        <v>36</v>
      </c>
      <c r="AO24" t="s">
        <v>13</v>
      </c>
      <c r="AP24" t="s">
        <v>14</v>
      </c>
      <c r="AQ24" t="s">
        <v>14</v>
      </c>
      <c r="AR24" t="s">
        <v>14</v>
      </c>
      <c r="AS24" t="s">
        <v>14</v>
      </c>
      <c r="AT24" t="s">
        <v>28</v>
      </c>
      <c r="AU24" t="s">
        <v>28</v>
      </c>
      <c r="AV24" t="s">
        <v>28</v>
      </c>
      <c r="AW24" t="s">
        <v>28</v>
      </c>
      <c r="AX24" t="s">
        <v>28</v>
      </c>
      <c r="AY24" t="s">
        <v>28</v>
      </c>
      <c r="AZ24" t="s">
        <v>28</v>
      </c>
      <c r="BA24">
        <v>6</v>
      </c>
    </row>
    <row r="25" spans="1:53" x14ac:dyDescent="0.25">
      <c r="A25">
        <v>2</v>
      </c>
      <c r="B25" s="3">
        <v>5</v>
      </c>
      <c r="C25" s="2">
        <v>1100</v>
      </c>
      <c r="D25" t="s">
        <v>70</v>
      </c>
      <c r="E25" s="1">
        <v>13</v>
      </c>
      <c r="F25" s="19">
        <v>41603</v>
      </c>
      <c r="G25" s="13">
        <v>0.51041666666666663</v>
      </c>
      <c r="H25" t="s">
        <v>13</v>
      </c>
      <c r="I25" t="s">
        <v>12</v>
      </c>
      <c r="J25" t="s">
        <v>7</v>
      </c>
      <c r="K25" t="s">
        <v>83</v>
      </c>
      <c r="L25" t="s">
        <v>77</v>
      </c>
      <c r="M25" t="s">
        <v>23</v>
      </c>
      <c r="N25" t="s">
        <v>126</v>
      </c>
      <c r="P25" t="s">
        <v>26</v>
      </c>
      <c r="Q25" t="s">
        <v>27</v>
      </c>
      <c r="R25" t="s">
        <v>24</v>
      </c>
      <c r="S25" t="s">
        <v>24</v>
      </c>
      <c r="U25" t="s">
        <v>36</v>
      </c>
      <c r="V25" t="s">
        <v>36</v>
      </c>
      <c r="W25" t="s">
        <v>36</v>
      </c>
      <c r="X25" t="s">
        <v>36</v>
      </c>
      <c r="Z25" t="s">
        <v>61</v>
      </c>
      <c r="AE25" t="s">
        <v>27</v>
      </c>
      <c r="AJ25" t="s">
        <v>34</v>
      </c>
      <c r="AO25" t="s">
        <v>14</v>
      </c>
      <c r="AP25" t="s">
        <v>14</v>
      </c>
      <c r="AQ25" t="s">
        <v>14</v>
      </c>
      <c r="AR25" t="s">
        <v>14</v>
      </c>
      <c r="AS25" t="s">
        <v>14</v>
      </c>
      <c r="AT25" t="s">
        <v>26</v>
      </c>
      <c r="AU25" t="s">
        <v>24</v>
      </c>
      <c r="AV25" t="s">
        <v>27</v>
      </c>
      <c r="AW25" t="s">
        <v>27</v>
      </c>
      <c r="AX25" t="s">
        <v>24</v>
      </c>
      <c r="AY25" t="s">
        <v>24</v>
      </c>
      <c r="AZ25" t="s">
        <v>27</v>
      </c>
      <c r="BA25">
        <v>2</v>
      </c>
    </row>
    <row r="26" spans="1:53" x14ac:dyDescent="0.25">
      <c r="A26">
        <v>2</v>
      </c>
      <c r="B26" s="3">
        <v>5</v>
      </c>
      <c r="C26" s="2">
        <v>1100</v>
      </c>
      <c r="D26" t="s">
        <v>70</v>
      </c>
      <c r="E26" s="1">
        <v>14</v>
      </c>
      <c r="F26" s="19">
        <v>41603</v>
      </c>
      <c r="G26" s="13">
        <v>0.51388888888888895</v>
      </c>
      <c r="H26" t="s">
        <v>13</v>
      </c>
      <c r="I26" t="s">
        <v>12</v>
      </c>
      <c r="J26" t="s">
        <v>7</v>
      </c>
      <c r="K26" t="s">
        <v>83</v>
      </c>
      <c r="L26" t="s">
        <v>78</v>
      </c>
      <c r="M26" t="s">
        <v>62</v>
      </c>
      <c r="P26" t="s">
        <v>27</v>
      </c>
      <c r="Q26" t="s">
        <v>24</v>
      </c>
      <c r="R26" t="s">
        <v>25</v>
      </c>
      <c r="U26" t="s">
        <v>36</v>
      </c>
      <c r="V26" t="s">
        <v>36</v>
      </c>
      <c r="W26" t="s">
        <v>36</v>
      </c>
      <c r="Z26" t="s">
        <v>61</v>
      </c>
      <c r="AA26" t="s">
        <v>62</v>
      </c>
      <c r="AE26" t="s">
        <v>27</v>
      </c>
      <c r="AF26" t="s">
        <v>28</v>
      </c>
      <c r="AJ26" t="s">
        <v>34</v>
      </c>
      <c r="AK26" t="s">
        <v>34</v>
      </c>
      <c r="AO26" t="s">
        <v>14</v>
      </c>
      <c r="AP26" t="s">
        <v>14</v>
      </c>
      <c r="AQ26" t="s">
        <v>14</v>
      </c>
      <c r="AR26" t="s">
        <v>14</v>
      </c>
      <c r="AS26" t="s">
        <v>14</v>
      </c>
      <c r="AT26" t="s">
        <v>26</v>
      </c>
      <c r="AU26" t="s">
        <v>26</v>
      </c>
      <c r="AV26" t="s">
        <v>24</v>
      </c>
      <c r="AW26" t="s">
        <v>27</v>
      </c>
      <c r="AX26" t="s">
        <v>27</v>
      </c>
      <c r="AY26" t="s">
        <v>27</v>
      </c>
      <c r="AZ26" t="s">
        <v>27</v>
      </c>
      <c r="BA26">
        <v>4</v>
      </c>
    </row>
    <row r="27" spans="1:53" x14ac:dyDescent="0.25">
      <c r="A27">
        <v>2</v>
      </c>
      <c r="B27" s="3">
        <v>5</v>
      </c>
      <c r="C27" s="2">
        <v>1100</v>
      </c>
      <c r="D27" t="s">
        <v>70</v>
      </c>
      <c r="E27" s="1">
        <v>15</v>
      </c>
      <c r="F27" s="19">
        <v>41603</v>
      </c>
      <c r="G27" s="13">
        <v>0.51597222222222217</v>
      </c>
      <c r="H27" t="s">
        <v>13</v>
      </c>
      <c r="I27" t="s">
        <v>11</v>
      </c>
      <c r="J27" t="s">
        <v>7</v>
      </c>
      <c r="K27" t="s">
        <v>78</v>
      </c>
      <c r="P27" t="s">
        <v>25</v>
      </c>
      <c r="U27" t="s">
        <v>34</v>
      </c>
      <c r="AO27" t="s">
        <v>14</v>
      </c>
      <c r="AP27" t="s">
        <v>14</v>
      </c>
      <c r="AQ27" t="s">
        <v>14</v>
      </c>
      <c r="AR27" t="s">
        <v>14</v>
      </c>
      <c r="AS27" t="s">
        <v>14</v>
      </c>
      <c r="AT27" t="s">
        <v>26</v>
      </c>
      <c r="AU27" t="s">
        <v>25</v>
      </c>
      <c r="AV27" t="s">
        <v>25</v>
      </c>
      <c r="AW27" t="s">
        <v>27</v>
      </c>
      <c r="AX27" t="s">
        <v>27</v>
      </c>
      <c r="AY27" t="s">
        <v>27</v>
      </c>
      <c r="AZ27" t="s">
        <v>27</v>
      </c>
      <c r="BA27">
        <v>5</v>
      </c>
    </row>
    <row r="28" spans="1:53" x14ac:dyDescent="0.25">
      <c r="A28">
        <v>2</v>
      </c>
      <c r="B28" s="3">
        <v>5</v>
      </c>
      <c r="C28" s="2">
        <v>1100</v>
      </c>
      <c r="D28" t="s">
        <v>70</v>
      </c>
      <c r="E28" s="1">
        <v>17</v>
      </c>
      <c r="F28" s="19">
        <v>41603</v>
      </c>
      <c r="G28" s="13">
        <v>0.51388888888888895</v>
      </c>
      <c r="H28" t="s">
        <v>13</v>
      </c>
      <c r="I28" t="s">
        <v>11</v>
      </c>
      <c r="J28" t="s">
        <v>7</v>
      </c>
      <c r="K28" t="s">
        <v>78</v>
      </c>
      <c r="L28" t="s">
        <v>62</v>
      </c>
      <c r="M28" t="s">
        <v>83</v>
      </c>
      <c r="N28" t="s">
        <v>77</v>
      </c>
      <c r="O28" t="s">
        <v>23</v>
      </c>
      <c r="P28" t="s">
        <v>26</v>
      </c>
      <c r="Q28" t="s">
        <v>24</v>
      </c>
      <c r="R28" t="s">
        <v>26</v>
      </c>
      <c r="S28" t="s">
        <v>27</v>
      </c>
      <c r="T28" t="s">
        <v>28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23</v>
      </c>
      <c r="AA28" t="s">
        <v>85</v>
      </c>
      <c r="AE28" t="s">
        <v>28</v>
      </c>
      <c r="AF28" t="s">
        <v>28</v>
      </c>
      <c r="AJ28" t="s">
        <v>36</v>
      </c>
      <c r="AK28" t="s">
        <v>36</v>
      </c>
      <c r="AO28" t="s">
        <v>14</v>
      </c>
      <c r="AP28" t="s">
        <v>14</v>
      </c>
      <c r="AQ28" t="s">
        <v>14</v>
      </c>
      <c r="AR28" t="s">
        <v>14</v>
      </c>
      <c r="AS28" t="s">
        <v>13</v>
      </c>
      <c r="AT28" t="s">
        <v>27</v>
      </c>
      <c r="AU28" t="s">
        <v>28</v>
      </c>
      <c r="AV28" t="s">
        <v>26</v>
      </c>
      <c r="AW28" t="s">
        <v>26</v>
      </c>
      <c r="AX28" t="s">
        <v>26</v>
      </c>
      <c r="AY28" t="s">
        <v>27</v>
      </c>
      <c r="AZ28" t="s">
        <v>26</v>
      </c>
      <c r="BA28">
        <v>0</v>
      </c>
    </row>
    <row r="29" spans="1:53" x14ac:dyDescent="0.25">
      <c r="A29">
        <v>2</v>
      </c>
      <c r="B29" s="3">
        <v>5</v>
      </c>
      <c r="C29" s="2">
        <v>1100</v>
      </c>
      <c r="D29" t="s">
        <v>70</v>
      </c>
      <c r="E29" s="1">
        <v>18</v>
      </c>
      <c r="F29" s="19">
        <v>41603</v>
      </c>
      <c r="G29" s="13">
        <v>0.51388888888888895</v>
      </c>
      <c r="H29" t="s">
        <v>13</v>
      </c>
      <c r="I29" t="s">
        <v>12</v>
      </c>
      <c r="J29" t="s">
        <v>7</v>
      </c>
      <c r="K29" t="s">
        <v>78</v>
      </c>
      <c r="L29" t="s">
        <v>83</v>
      </c>
      <c r="M29" t="s">
        <v>77</v>
      </c>
      <c r="N29" t="s">
        <v>23</v>
      </c>
      <c r="O29" t="s">
        <v>120</v>
      </c>
      <c r="P29" t="s">
        <v>27</v>
      </c>
      <c r="Q29" t="s">
        <v>27</v>
      </c>
      <c r="R29" t="s">
        <v>28</v>
      </c>
      <c r="S29" t="s">
        <v>27</v>
      </c>
      <c r="T29" t="s">
        <v>28</v>
      </c>
      <c r="U29" t="s">
        <v>36</v>
      </c>
      <c r="V29" t="s">
        <v>36</v>
      </c>
      <c r="W29" t="s">
        <v>35</v>
      </c>
      <c r="X29" t="s">
        <v>35</v>
      </c>
      <c r="Y29" t="s">
        <v>36</v>
      </c>
      <c r="Z29" t="s">
        <v>85</v>
      </c>
      <c r="AA29" t="s">
        <v>63</v>
      </c>
      <c r="AB29" t="s">
        <v>61</v>
      </c>
      <c r="AE29" t="s">
        <v>27</v>
      </c>
      <c r="AF29" t="s">
        <v>28</v>
      </c>
      <c r="AG29" t="s">
        <v>28</v>
      </c>
      <c r="AJ29" t="s">
        <v>35</v>
      </c>
      <c r="AK29" t="s">
        <v>36</v>
      </c>
      <c r="AL29" t="s">
        <v>36</v>
      </c>
      <c r="AO29" t="s">
        <v>14</v>
      </c>
      <c r="AP29" t="s">
        <v>14</v>
      </c>
      <c r="AQ29" t="s">
        <v>14</v>
      </c>
      <c r="AR29" t="s">
        <v>14</v>
      </c>
      <c r="AS29" t="s">
        <v>14</v>
      </c>
      <c r="AT29" t="s">
        <v>28</v>
      </c>
      <c r="AU29" t="s">
        <v>27</v>
      </c>
      <c r="AV29" t="s">
        <v>27</v>
      </c>
      <c r="AW29" t="s">
        <v>28</v>
      </c>
      <c r="AX29" t="s">
        <v>28</v>
      </c>
      <c r="AY29" t="s">
        <v>28</v>
      </c>
      <c r="AZ29" t="s">
        <v>28</v>
      </c>
      <c r="BA29">
        <v>0</v>
      </c>
    </row>
    <row r="30" spans="1:53" x14ac:dyDescent="0.25">
      <c r="A30">
        <v>4</v>
      </c>
      <c r="B30" s="3">
        <v>6</v>
      </c>
      <c r="C30" s="2">
        <v>417</v>
      </c>
      <c r="D30" t="s">
        <v>71</v>
      </c>
      <c r="E30" s="1">
        <v>1</v>
      </c>
      <c r="F30" s="19">
        <v>41610</v>
      </c>
      <c r="H30" t="s">
        <v>13</v>
      </c>
      <c r="I30" t="s">
        <v>12</v>
      </c>
      <c r="J30" t="s">
        <v>10</v>
      </c>
      <c r="K30" t="s">
        <v>21</v>
      </c>
      <c r="L30" t="s">
        <v>135</v>
      </c>
      <c r="M30" t="s">
        <v>136</v>
      </c>
      <c r="P30" t="s">
        <v>25</v>
      </c>
      <c r="Q30" t="s">
        <v>25</v>
      </c>
      <c r="R30" t="s">
        <v>25</v>
      </c>
      <c r="U30" t="s">
        <v>36</v>
      </c>
      <c r="V30" t="s">
        <v>35</v>
      </c>
      <c r="W30" t="s">
        <v>35</v>
      </c>
      <c r="Z30" t="s">
        <v>80</v>
      </c>
      <c r="AE30" t="s">
        <v>28</v>
      </c>
      <c r="AJ30" t="s">
        <v>36</v>
      </c>
      <c r="AO30" t="s">
        <v>14</v>
      </c>
      <c r="AP30" t="s">
        <v>13</v>
      </c>
      <c r="AQ30" t="s">
        <v>14</v>
      </c>
      <c r="AR30" t="s">
        <v>14</v>
      </c>
      <c r="AS30" t="s">
        <v>13</v>
      </c>
      <c r="AT30" t="s">
        <v>25</v>
      </c>
      <c r="AU30" t="s">
        <v>25</v>
      </c>
      <c r="AV30" t="s">
        <v>25</v>
      </c>
      <c r="AW30" t="s">
        <v>27</v>
      </c>
      <c r="AX30" t="s">
        <v>27</v>
      </c>
      <c r="AY30" t="s">
        <v>25</v>
      </c>
      <c r="AZ30" t="s">
        <v>25</v>
      </c>
      <c r="BA30">
        <v>10</v>
      </c>
    </row>
    <row r="31" spans="1:53" x14ac:dyDescent="0.25">
      <c r="A31">
        <v>4</v>
      </c>
      <c r="B31" s="3">
        <v>6</v>
      </c>
      <c r="C31" s="2">
        <v>417</v>
      </c>
      <c r="D31" t="s">
        <v>71</v>
      </c>
      <c r="E31" s="1">
        <v>2</v>
      </c>
      <c r="F31" s="19">
        <v>41610</v>
      </c>
      <c r="I31" t="s">
        <v>11</v>
      </c>
      <c r="J31" t="s">
        <v>10</v>
      </c>
      <c r="K31" t="s">
        <v>78</v>
      </c>
      <c r="P31" t="s">
        <v>26</v>
      </c>
      <c r="U31" t="s">
        <v>36</v>
      </c>
      <c r="Z31" t="s">
        <v>61</v>
      </c>
      <c r="AA31" t="s">
        <v>62</v>
      </c>
      <c r="AE31" t="s">
        <v>27</v>
      </c>
      <c r="AF31" t="s">
        <v>28</v>
      </c>
      <c r="AJ31" t="s">
        <v>36</v>
      </c>
      <c r="AK31" t="s">
        <v>36</v>
      </c>
      <c r="AO31" t="s">
        <v>14</v>
      </c>
      <c r="AP31" t="s">
        <v>14</v>
      </c>
      <c r="AQ31" t="s">
        <v>14</v>
      </c>
      <c r="AR31" t="s">
        <v>14</v>
      </c>
      <c r="AS31" t="s">
        <v>14</v>
      </c>
      <c r="AT31" t="s">
        <v>25</v>
      </c>
      <c r="AU31" t="s">
        <v>25</v>
      </c>
      <c r="AV31" t="s">
        <v>25</v>
      </c>
      <c r="AW31" t="s">
        <v>28</v>
      </c>
      <c r="AX31" t="s">
        <v>27</v>
      </c>
      <c r="AY31" t="s">
        <v>25</v>
      </c>
      <c r="AZ31" t="s">
        <v>25</v>
      </c>
      <c r="BA31">
        <v>10</v>
      </c>
    </row>
    <row r="32" spans="1:53" x14ac:dyDescent="0.25">
      <c r="A32">
        <v>4</v>
      </c>
      <c r="B32" s="3">
        <v>6</v>
      </c>
      <c r="C32" s="2">
        <v>417</v>
      </c>
      <c r="D32" t="s">
        <v>71</v>
      </c>
      <c r="E32" s="1">
        <v>3</v>
      </c>
      <c r="F32" s="19">
        <v>41610</v>
      </c>
      <c r="H32" t="s">
        <v>14</v>
      </c>
      <c r="I32" t="s">
        <v>12</v>
      </c>
      <c r="J32" t="s">
        <v>9</v>
      </c>
      <c r="K32" t="s">
        <v>78</v>
      </c>
      <c r="P32" t="s">
        <v>25</v>
      </c>
      <c r="U32" t="s">
        <v>34</v>
      </c>
      <c r="Z32" t="s">
        <v>62</v>
      </c>
      <c r="AE32" t="s">
        <v>27</v>
      </c>
      <c r="AJ32" t="s">
        <v>36</v>
      </c>
      <c r="AO32" t="s">
        <v>14</v>
      </c>
      <c r="AP32" t="s">
        <v>14</v>
      </c>
      <c r="AQ32" t="s">
        <v>14</v>
      </c>
      <c r="AR32" t="s">
        <v>14</v>
      </c>
      <c r="AS32" t="s">
        <v>14</v>
      </c>
      <c r="AT32" t="s">
        <v>25</v>
      </c>
      <c r="AU32" t="s">
        <v>25</v>
      </c>
      <c r="AV32" t="s">
        <v>25</v>
      </c>
      <c r="AW32" t="s">
        <v>27</v>
      </c>
      <c r="AX32" t="s">
        <v>27</v>
      </c>
      <c r="AY32" t="s">
        <v>25</v>
      </c>
      <c r="AZ32" t="s">
        <v>25</v>
      </c>
      <c r="BA32">
        <v>10</v>
      </c>
    </row>
    <row r="33" spans="1:53" x14ac:dyDescent="0.25">
      <c r="A33">
        <v>4</v>
      </c>
      <c r="B33" s="3">
        <v>6</v>
      </c>
      <c r="C33" s="2">
        <v>417</v>
      </c>
      <c r="D33" t="s">
        <v>71</v>
      </c>
      <c r="E33" s="1">
        <v>4</v>
      </c>
      <c r="F33" s="19">
        <v>41610</v>
      </c>
      <c r="H33" t="s">
        <v>13</v>
      </c>
      <c r="I33" t="s">
        <v>12</v>
      </c>
      <c r="J33" t="s">
        <v>10</v>
      </c>
      <c r="K33" t="s">
        <v>78</v>
      </c>
      <c r="P33" t="s">
        <v>26</v>
      </c>
      <c r="U33" t="s">
        <v>35</v>
      </c>
      <c r="Z33" t="s">
        <v>62</v>
      </c>
      <c r="AE33" t="s">
        <v>28</v>
      </c>
      <c r="AJ33" t="s">
        <v>36</v>
      </c>
      <c r="AO33" t="s">
        <v>14</v>
      </c>
      <c r="AP33" t="s">
        <v>14</v>
      </c>
      <c r="AQ33" t="s">
        <v>14</v>
      </c>
      <c r="AR33" t="s">
        <v>14</v>
      </c>
      <c r="AS33" t="s">
        <v>14</v>
      </c>
      <c r="AT33" t="s">
        <v>26</v>
      </c>
      <c r="AX33" t="s">
        <v>26</v>
      </c>
      <c r="BA33">
        <v>10</v>
      </c>
    </row>
    <row r="34" spans="1:53" x14ac:dyDescent="0.25">
      <c r="A34">
        <v>4</v>
      </c>
      <c r="B34" s="3">
        <v>10</v>
      </c>
      <c r="C34" s="2">
        <v>714</v>
      </c>
      <c r="D34" t="s">
        <v>72</v>
      </c>
      <c r="E34" s="1">
        <v>1</v>
      </c>
      <c r="F34" s="19">
        <v>41610</v>
      </c>
      <c r="H34" t="s">
        <v>14</v>
      </c>
      <c r="I34" t="s">
        <v>11</v>
      </c>
      <c r="J34" t="s">
        <v>9</v>
      </c>
      <c r="K34" t="s">
        <v>58</v>
      </c>
      <c r="P34" t="s">
        <v>27</v>
      </c>
      <c r="U34" t="s">
        <v>36</v>
      </c>
      <c r="Z34" t="s">
        <v>23</v>
      </c>
      <c r="AE34" t="s">
        <v>26</v>
      </c>
      <c r="AJ34" t="s">
        <v>34</v>
      </c>
      <c r="AO34" t="s">
        <v>14</v>
      </c>
      <c r="AP34" t="s">
        <v>14</v>
      </c>
      <c r="AQ34" t="s">
        <v>14</v>
      </c>
      <c r="AR34" t="s">
        <v>14</v>
      </c>
      <c r="AS34" t="s">
        <v>14</v>
      </c>
      <c r="AT34" t="s">
        <v>25</v>
      </c>
      <c r="AU34" t="s">
        <v>25</v>
      </c>
      <c r="AV34" t="s">
        <v>25</v>
      </c>
      <c r="AW34" t="s">
        <v>26</v>
      </c>
      <c r="AX34" t="s">
        <v>26</v>
      </c>
      <c r="BA34">
        <v>0</v>
      </c>
    </row>
    <row r="35" spans="1:53" x14ac:dyDescent="0.25">
      <c r="A35">
        <v>4</v>
      </c>
      <c r="B35" s="3">
        <v>10</v>
      </c>
      <c r="C35" s="2">
        <v>714</v>
      </c>
      <c r="D35" t="s">
        <v>72</v>
      </c>
      <c r="E35" s="1">
        <v>2</v>
      </c>
      <c r="F35" s="19">
        <v>41610</v>
      </c>
      <c r="H35" t="s">
        <v>13</v>
      </c>
      <c r="I35" t="s">
        <v>11</v>
      </c>
      <c r="J35" t="s">
        <v>10</v>
      </c>
      <c r="K35" t="s">
        <v>78</v>
      </c>
      <c r="L35" t="s">
        <v>84</v>
      </c>
      <c r="P35" t="s">
        <v>28</v>
      </c>
      <c r="Q35" t="s">
        <v>28</v>
      </c>
      <c r="U35" t="s">
        <v>35</v>
      </c>
      <c r="V35" t="s">
        <v>35</v>
      </c>
      <c r="Z35" t="s">
        <v>23</v>
      </c>
      <c r="AA35" t="s">
        <v>85</v>
      </c>
      <c r="AE35" t="s">
        <v>27</v>
      </c>
      <c r="AF35" t="s">
        <v>27</v>
      </c>
      <c r="AJ35" t="s">
        <v>36</v>
      </c>
      <c r="AK35" t="s">
        <v>36</v>
      </c>
      <c r="AO35" t="s">
        <v>14</v>
      </c>
      <c r="AP35" t="s">
        <v>13</v>
      </c>
      <c r="AQ35" t="s">
        <v>14</v>
      </c>
      <c r="AR35" t="s">
        <v>14</v>
      </c>
      <c r="AS35" t="s">
        <v>14</v>
      </c>
      <c r="AT35" t="s">
        <v>28</v>
      </c>
      <c r="AU35" t="s">
        <v>27</v>
      </c>
      <c r="AV35" t="s">
        <v>26</v>
      </c>
      <c r="AW35" t="s">
        <v>28</v>
      </c>
      <c r="AX35" t="s">
        <v>28</v>
      </c>
      <c r="AY35" t="s">
        <v>28</v>
      </c>
      <c r="AZ35" t="s">
        <v>28</v>
      </c>
      <c r="BA35">
        <v>10</v>
      </c>
    </row>
    <row r="36" spans="1:53" x14ac:dyDescent="0.25">
      <c r="A36">
        <v>4</v>
      </c>
      <c r="B36" s="3">
        <v>10</v>
      </c>
      <c r="C36" s="2">
        <v>714</v>
      </c>
      <c r="D36" t="s">
        <v>72</v>
      </c>
      <c r="E36" s="1">
        <v>3</v>
      </c>
      <c r="F36" s="19">
        <v>41610</v>
      </c>
      <c r="H36" t="s">
        <v>13</v>
      </c>
      <c r="I36" t="s">
        <v>11</v>
      </c>
      <c r="J36" t="s">
        <v>8</v>
      </c>
      <c r="K36" t="s">
        <v>21</v>
      </c>
      <c r="P36" t="s">
        <v>28</v>
      </c>
      <c r="U36" t="s">
        <v>36</v>
      </c>
      <c r="Z36" t="s">
        <v>62</v>
      </c>
      <c r="AE36" t="s">
        <v>28</v>
      </c>
      <c r="AJ36" t="s">
        <v>36</v>
      </c>
      <c r="AO36" t="s">
        <v>14</v>
      </c>
      <c r="AP36" t="s">
        <v>14</v>
      </c>
      <c r="AQ36" t="s">
        <v>14</v>
      </c>
      <c r="AR36" t="s">
        <v>14</v>
      </c>
      <c r="AS36" t="s">
        <v>14</v>
      </c>
      <c r="AT36" t="s">
        <v>25</v>
      </c>
      <c r="AU36" t="s">
        <v>25</v>
      </c>
      <c r="AV36" t="s">
        <v>25</v>
      </c>
      <c r="AW36" t="s">
        <v>25</v>
      </c>
      <c r="AX36" t="s">
        <v>28</v>
      </c>
      <c r="AY36" t="s">
        <v>28</v>
      </c>
      <c r="AZ36" t="s">
        <v>25</v>
      </c>
      <c r="BA36">
        <v>3</v>
      </c>
    </row>
    <row r="37" spans="1:53" x14ac:dyDescent="0.25">
      <c r="A37">
        <v>4</v>
      </c>
      <c r="B37" s="3">
        <v>10</v>
      </c>
      <c r="C37" s="2">
        <v>714</v>
      </c>
      <c r="D37" t="s">
        <v>72</v>
      </c>
      <c r="E37" s="1">
        <v>4</v>
      </c>
      <c r="F37" s="19">
        <v>41610</v>
      </c>
      <c r="G37" s="13">
        <v>0.49861111111111112</v>
      </c>
      <c r="H37" t="s">
        <v>13</v>
      </c>
      <c r="I37" t="s">
        <v>12</v>
      </c>
      <c r="J37" t="s">
        <v>7</v>
      </c>
      <c r="K37" t="s">
        <v>78</v>
      </c>
      <c r="L37" t="s">
        <v>88</v>
      </c>
      <c r="M37" t="s">
        <v>23</v>
      </c>
      <c r="N37" t="s">
        <v>94</v>
      </c>
      <c r="P37" t="s">
        <v>26</v>
      </c>
      <c r="Q37" t="s">
        <v>24</v>
      </c>
      <c r="R37" t="s">
        <v>27</v>
      </c>
      <c r="S37" t="s">
        <v>26</v>
      </c>
      <c r="U37" t="s">
        <v>36</v>
      </c>
      <c r="V37" t="s">
        <v>36</v>
      </c>
      <c r="W37" t="s">
        <v>36</v>
      </c>
      <c r="X37" t="s">
        <v>36</v>
      </c>
      <c r="Z37" t="s">
        <v>137</v>
      </c>
      <c r="AE37" t="s">
        <v>27</v>
      </c>
      <c r="AJ37" t="s">
        <v>36</v>
      </c>
      <c r="AO37" t="s">
        <v>14</v>
      </c>
      <c r="AP37" t="s">
        <v>14</v>
      </c>
      <c r="AQ37" t="s">
        <v>14</v>
      </c>
      <c r="AR37" t="s">
        <v>14</v>
      </c>
      <c r="AS37" t="s">
        <v>14</v>
      </c>
      <c r="AT37" t="s">
        <v>24</v>
      </c>
      <c r="AU37" t="s">
        <v>24</v>
      </c>
      <c r="AV37" t="s">
        <v>24</v>
      </c>
      <c r="AW37" t="s">
        <v>27</v>
      </c>
      <c r="AX37" t="s">
        <v>24</v>
      </c>
      <c r="AY37" t="s">
        <v>26</v>
      </c>
      <c r="AZ37" t="s">
        <v>27</v>
      </c>
      <c r="BA37">
        <v>6</v>
      </c>
    </row>
    <row r="38" spans="1:53" x14ac:dyDescent="0.25">
      <c r="A38">
        <v>4</v>
      </c>
      <c r="B38" s="3">
        <v>10</v>
      </c>
      <c r="C38" s="2">
        <v>714</v>
      </c>
      <c r="D38" t="s">
        <v>72</v>
      </c>
      <c r="E38" s="1">
        <v>6</v>
      </c>
      <c r="F38" s="19">
        <v>41610</v>
      </c>
      <c r="G38" s="13">
        <v>0.50208333333333333</v>
      </c>
      <c r="H38" t="s">
        <v>13</v>
      </c>
      <c r="I38" t="s">
        <v>12</v>
      </c>
      <c r="J38" t="s">
        <v>81</v>
      </c>
      <c r="K38" t="s">
        <v>97</v>
      </c>
      <c r="L38" t="s">
        <v>98</v>
      </c>
      <c r="M38" t="s">
        <v>99</v>
      </c>
      <c r="P38" t="s">
        <v>25</v>
      </c>
      <c r="Q38" t="s">
        <v>25</v>
      </c>
      <c r="R38" t="s">
        <v>25</v>
      </c>
      <c r="U38" t="s">
        <v>36</v>
      </c>
      <c r="V38" t="s">
        <v>36</v>
      </c>
      <c r="W38" t="s">
        <v>36</v>
      </c>
      <c r="Z38" t="s">
        <v>97</v>
      </c>
      <c r="AA38" t="s">
        <v>61</v>
      </c>
      <c r="AB38" t="s">
        <v>85</v>
      </c>
      <c r="AE38" t="s">
        <v>27</v>
      </c>
      <c r="AF38" t="s">
        <v>27</v>
      </c>
      <c r="AG38" t="s">
        <v>27</v>
      </c>
      <c r="AJ38" t="s">
        <v>36</v>
      </c>
      <c r="AK38" t="s">
        <v>34</v>
      </c>
      <c r="AL38" t="s">
        <v>34</v>
      </c>
      <c r="AO38" t="s">
        <v>14</v>
      </c>
      <c r="AP38" t="s">
        <v>14</v>
      </c>
      <c r="AQ38" t="s">
        <v>14</v>
      </c>
      <c r="AR38" t="s">
        <v>14</v>
      </c>
      <c r="AS38" t="s">
        <v>14</v>
      </c>
      <c r="AT38" t="s">
        <v>26</v>
      </c>
      <c r="AU38" t="s">
        <v>24</v>
      </c>
      <c r="AV38" t="s">
        <v>25</v>
      </c>
      <c r="AW38" t="s">
        <v>27</v>
      </c>
      <c r="AX38" t="s">
        <v>24</v>
      </c>
      <c r="AY38" t="s">
        <v>27</v>
      </c>
      <c r="AZ38" t="s">
        <v>27</v>
      </c>
      <c r="BA38">
        <v>5</v>
      </c>
    </row>
    <row r="39" spans="1:53" x14ac:dyDescent="0.25">
      <c r="A39">
        <v>4</v>
      </c>
      <c r="B39" s="3">
        <v>10</v>
      </c>
      <c r="C39" s="2">
        <v>714</v>
      </c>
      <c r="D39" t="s">
        <v>72</v>
      </c>
      <c r="E39" s="1">
        <v>7</v>
      </c>
      <c r="F39" s="19">
        <v>41610</v>
      </c>
      <c r="H39" t="s">
        <v>13</v>
      </c>
      <c r="I39" t="s">
        <v>12</v>
      </c>
      <c r="J39" t="s">
        <v>7</v>
      </c>
      <c r="K39" t="s">
        <v>21</v>
      </c>
      <c r="L39" t="s">
        <v>102</v>
      </c>
      <c r="M39" t="s">
        <v>78</v>
      </c>
      <c r="P39" t="s">
        <v>26</v>
      </c>
      <c r="Q39" t="s">
        <v>27</v>
      </c>
      <c r="R39" t="s">
        <v>28</v>
      </c>
      <c r="U39" t="s">
        <v>35</v>
      </c>
      <c r="V39" t="s">
        <v>35</v>
      </c>
      <c r="W39" t="s">
        <v>36</v>
      </c>
      <c r="AO39" t="s">
        <v>14</v>
      </c>
      <c r="AP39" t="s">
        <v>14</v>
      </c>
      <c r="AQ39" t="s">
        <v>14</v>
      </c>
      <c r="AR39" t="s">
        <v>14</v>
      </c>
      <c r="AS39" t="s">
        <v>14</v>
      </c>
      <c r="AT39" t="s">
        <v>27</v>
      </c>
      <c r="AU39" t="s">
        <v>27</v>
      </c>
      <c r="AV39" t="s">
        <v>27</v>
      </c>
      <c r="AW39" t="s">
        <v>26</v>
      </c>
      <c r="AX39" t="s">
        <v>26</v>
      </c>
      <c r="AY39" t="s">
        <v>24</v>
      </c>
      <c r="AZ39" t="s">
        <v>25</v>
      </c>
      <c r="BA39">
        <v>7</v>
      </c>
    </row>
    <row r="40" spans="1:53" x14ac:dyDescent="0.25">
      <c r="A40">
        <v>4</v>
      </c>
      <c r="B40" s="3">
        <v>10</v>
      </c>
      <c r="C40" s="2">
        <v>714</v>
      </c>
      <c r="D40" t="s">
        <v>72</v>
      </c>
      <c r="E40" s="1">
        <v>8</v>
      </c>
      <c r="F40" s="19">
        <v>41610</v>
      </c>
      <c r="H40" t="s">
        <v>13</v>
      </c>
      <c r="I40" t="s">
        <v>12</v>
      </c>
      <c r="J40" t="s">
        <v>10</v>
      </c>
      <c r="K40" t="s">
        <v>106</v>
      </c>
      <c r="L40" t="s">
        <v>78</v>
      </c>
      <c r="P40" t="s">
        <v>27</v>
      </c>
      <c r="Q40" t="s">
        <v>26</v>
      </c>
      <c r="U40" t="s">
        <v>36</v>
      </c>
      <c r="V40" t="s">
        <v>36</v>
      </c>
      <c r="Z40" t="s">
        <v>62</v>
      </c>
      <c r="AE40" t="s">
        <v>24</v>
      </c>
      <c r="AJ40" t="s">
        <v>36</v>
      </c>
      <c r="AO40" t="s">
        <v>13</v>
      </c>
      <c r="AP40" t="s">
        <v>14</v>
      </c>
      <c r="AQ40" t="s">
        <v>14</v>
      </c>
      <c r="AR40" t="s">
        <v>14</v>
      </c>
      <c r="AS40" t="s">
        <v>13</v>
      </c>
      <c r="AT40" t="s">
        <v>24</v>
      </c>
      <c r="AU40" t="s">
        <v>25</v>
      </c>
      <c r="AV40" t="s">
        <v>26</v>
      </c>
      <c r="AW40" t="s">
        <v>27</v>
      </c>
      <c r="AX40" t="s">
        <v>27</v>
      </c>
      <c r="AY40" t="s">
        <v>28</v>
      </c>
      <c r="AZ40" t="s">
        <v>25</v>
      </c>
      <c r="BA40">
        <v>5</v>
      </c>
    </row>
    <row r="41" spans="1:53" x14ac:dyDescent="0.25">
      <c r="A41">
        <v>4</v>
      </c>
      <c r="B41" s="3">
        <v>10</v>
      </c>
      <c r="C41" s="2">
        <v>714</v>
      </c>
      <c r="D41" t="s">
        <v>72</v>
      </c>
      <c r="E41" s="1">
        <v>9</v>
      </c>
      <c r="F41" s="19">
        <v>41610</v>
      </c>
      <c r="H41" t="s">
        <v>13</v>
      </c>
      <c r="I41" t="s">
        <v>12</v>
      </c>
      <c r="J41" t="s">
        <v>9</v>
      </c>
      <c r="K41" t="s">
        <v>23</v>
      </c>
      <c r="L41" t="s">
        <v>132</v>
      </c>
      <c r="M41" t="s">
        <v>107</v>
      </c>
      <c r="N41" t="s">
        <v>77</v>
      </c>
      <c r="P41" t="s">
        <v>27</v>
      </c>
      <c r="Q41" t="s">
        <v>24</v>
      </c>
      <c r="R41" t="s">
        <v>27</v>
      </c>
      <c r="S41" t="s">
        <v>27</v>
      </c>
      <c r="U41" t="s">
        <v>35</v>
      </c>
      <c r="V41" t="s">
        <v>36</v>
      </c>
      <c r="W41" t="s">
        <v>36</v>
      </c>
      <c r="X41" t="s">
        <v>35</v>
      </c>
      <c r="Z41" t="s">
        <v>61</v>
      </c>
      <c r="AA41" t="s">
        <v>108</v>
      </c>
      <c r="AB41" t="s">
        <v>62</v>
      </c>
      <c r="AE41" t="s">
        <v>27</v>
      </c>
      <c r="AF41" t="s">
        <v>27</v>
      </c>
      <c r="AG41" t="s">
        <v>27</v>
      </c>
      <c r="AJ41" t="s">
        <v>36</v>
      </c>
      <c r="AK41" t="s">
        <v>36</v>
      </c>
      <c r="AL41" t="s">
        <v>36</v>
      </c>
      <c r="AO41" t="s">
        <v>14</v>
      </c>
      <c r="AP41" t="s">
        <v>14</v>
      </c>
      <c r="AQ41" t="s">
        <v>14</v>
      </c>
      <c r="AR41" t="s">
        <v>14</v>
      </c>
      <c r="AS41" t="s">
        <v>14</v>
      </c>
      <c r="AT41" t="s">
        <v>26</v>
      </c>
      <c r="AU41" t="s">
        <v>27</v>
      </c>
      <c r="AV41" t="s">
        <v>24</v>
      </c>
      <c r="AW41" t="s">
        <v>27</v>
      </c>
      <c r="AX41" t="s">
        <v>24</v>
      </c>
      <c r="AY41" t="s">
        <v>26</v>
      </c>
      <c r="AZ41" t="s">
        <v>25</v>
      </c>
      <c r="BA41">
        <v>8</v>
      </c>
    </row>
    <row r="42" spans="1:53" x14ac:dyDescent="0.25">
      <c r="A42">
        <v>6</v>
      </c>
      <c r="B42" s="3">
        <v>7</v>
      </c>
      <c r="C42" s="2">
        <v>1872</v>
      </c>
      <c r="D42" t="s">
        <v>92</v>
      </c>
      <c r="E42" s="1">
        <v>1</v>
      </c>
      <c r="F42" s="19">
        <v>41611</v>
      </c>
      <c r="G42" s="13">
        <v>0.44791666666666669</v>
      </c>
      <c r="H42" t="s">
        <v>13</v>
      </c>
      <c r="I42" t="s">
        <v>11</v>
      </c>
      <c r="J42" t="s">
        <v>81</v>
      </c>
      <c r="K42" t="s">
        <v>93</v>
      </c>
      <c r="L42" t="s">
        <v>87</v>
      </c>
      <c r="M42" t="s">
        <v>23</v>
      </c>
      <c r="P42" t="s">
        <v>27</v>
      </c>
      <c r="Q42" t="s">
        <v>24</v>
      </c>
      <c r="R42" t="s">
        <v>27</v>
      </c>
      <c r="U42" t="s">
        <v>36</v>
      </c>
      <c r="V42" t="s">
        <v>34</v>
      </c>
      <c r="W42" t="s">
        <v>36</v>
      </c>
      <c r="Z42" t="s">
        <v>62</v>
      </c>
      <c r="AA42" t="s">
        <v>61</v>
      </c>
      <c r="AE42" t="s">
        <v>27</v>
      </c>
      <c r="AF42" t="s">
        <v>24</v>
      </c>
      <c r="AJ42" t="s">
        <v>35</v>
      </c>
      <c r="AK42" t="s">
        <v>35</v>
      </c>
      <c r="AO42" t="s">
        <v>14</v>
      </c>
      <c r="AP42" t="s">
        <v>14</v>
      </c>
      <c r="AQ42" t="s">
        <v>14</v>
      </c>
      <c r="AR42" t="s">
        <v>14</v>
      </c>
      <c r="AS42" t="s">
        <v>14</v>
      </c>
      <c r="AT42" t="s">
        <v>27</v>
      </c>
      <c r="AU42" t="s">
        <v>26</v>
      </c>
      <c r="AV42" t="s">
        <v>26</v>
      </c>
      <c r="AW42" t="s">
        <v>27</v>
      </c>
      <c r="AX42" t="s">
        <v>27</v>
      </c>
      <c r="AY42" t="s">
        <v>24</v>
      </c>
      <c r="AZ42" t="s">
        <v>24</v>
      </c>
      <c r="BA42">
        <v>6</v>
      </c>
    </row>
    <row r="43" spans="1:53" x14ac:dyDescent="0.25">
      <c r="A43">
        <v>6</v>
      </c>
      <c r="B43" s="3">
        <v>7</v>
      </c>
      <c r="C43" s="2">
        <v>1872</v>
      </c>
      <c r="D43" t="s">
        <v>92</v>
      </c>
      <c r="E43" s="1">
        <v>3</v>
      </c>
      <c r="F43" s="19">
        <v>41611</v>
      </c>
      <c r="G43" s="13">
        <v>0.4548611111111111</v>
      </c>
      <c r="H43" t="s">
        <v>13</v>
      </c>
      <c r="I43" t="s">
        <v>12</v>
      </c>
      <c r="J43" t="s">
        <v>8</v>
      </c>
      <c r="K43" t="s">
        <v>93</v>
      </c>
      <c r="L43" t="s">
        <v>132</v>
      </c>
      <c r="M43" t="s">
        <v>77</v>
      </c>
      <c r="N43" t="s">
        <v>23</v>
      </c>
      <c r="O43" t="s">
        <v>60</v>
      </c>
      <c r="P43" t="s">
        <v>24</v>
      </c>
      <c r="Q43" t="s">
        <v>27</v>
      </c>
      <c r="R43" t="s">
        <v>28</v>
      </c>
      <c r="S43" t="s">
        <v>24</v>
      </c>
      <c r="T43" t="s">
        <v>24</v>
      </c>
      <c r="U43" t="s">
        <v>35</v>
      </c>
      <c r="V43" t="s">
        <v>35</v>
      </c>
      <c r="W43" t="s">
        <v>36</v>
      </c>
      <c r="X43" t="s">
        <v>35</v>
      </c>
      <c r="Y43" t="s">
        <v>35</v>
      </c>
      <c r="Z43" t="s">
        <v>62</v>
      </c>
      <c r="AA43" t="s">
        <v>95</v>
      </c>
      <c r="AB43" t="s">
        <v>130</v>
      </c>
      <c r="AE43" t="s">
        <v>28</v>
      </c>
      <c r="AF43" t="s">
        <v>28</v>
      </c>
      <c r="AG43" t="s">
        <v>28</v>
      </c>
      <c r="AJ43" t="s">
        <v>36</v>
      </c>
      <c r="AK43" t="s">
        <v>34</v>
      </c>
      <c r="AL43" t="s">
        <v>36</v>
      </c>
      <c r="AO43" t="s">
        <v>13</v>
      </c>
      <c r="AP43" t="s">
        <v>14</v>
      </c>
      <c r="AQ43" t="s">
        <v>14</v>
      </c>
      <c r="AR43" t="s">
        <v>14</v>
      </c>
      <c r="AS43" t="s">
        <v>14</v>
      </c>
      <c r="AT43" t="s">
        <v>24</v>
      </c>
      <c r="AU43" t="s">
        <v>24</v>
      </c>
      <c r="AV43" t="s">
        <v>27</v>
      </c>
      <c r="AW43" t="s">
        <v>28</v>
      </c>
      <c r="AX43" t="s">
        <v>28</v>
      </c>
      <c r="AY43" t="s">
        <v>28</v>
      </c>
      <c r="AZ43" t="s">
        <v>28</v>
      </c>
      <c r="BA43">
        <v>3</v>
      </c>
    </row>
    <row r="44" spans="1:53" x14ac:dyDescent="0.25">
      <c r="A44">
        <v>6</v>
      </c>
      <c r="B44" s="3">
        <v>7</v>
      </c>
      <c r="C44" s="2">
        <v>1872</v>
      </c>
      <c r="D44" t="s">
        <v>92</v>
      </c>
      <c r="E44" s="1">
        <v>4</v>
      </c>
      <c r="F44" s="19">
        <v>41611</v>
      </c>
      <c r="G44" s="13">
        <v>0.4513888888888889</v>
      </c>
      <c r="H44" t="s">
        <v>13</v>
      </c>
      <c r="I44" t="s">
        <v>12</v>
      </c>
      <c r="J44" t="s">
        <v>81</v>
      </c>
      <c r="K44" t="s">
        <v>78</v>
      </c>
      <c r="L44" t="s">
        <v>132</v>
      </c>
      <c r="M44" t="s">
        <v>23</v>
      </c>
      <c r="P44" t="s">
        <v>24</v>
      </c>
      <c r="Q44" t="s">
        <v>26</v>
      </c>
      <c r="R44" t="s">
        <v>26</v>
      </c>
      <c r="U44" t="s">
        <v>36</v>
      </c>
      <c r="V44" t="s">
        <v>34</v>
      </c>
      <c r="W44" t="s">
        <v>34</v>
      </c>
      <c r="Z44" t="s">
        <v>20</v>
      </c>
      <c r="AE44" t="s">
        <v>26</v>
      </c>
      <c r="AJ44" t="s">
        <v>36</v>
      </c>
      <c r="AO44" t="s">
        <v>13</v>
      </c>
      <c r="AP44" t="s">
        <v>14</v>
      </c>
      <c r="AQ44" t="s">
        <v>14</v>
      </c>
      <c r="AR44" t="s">
        <v>14</v>
      </c>
      <c r="AS44" t="s">
        <v>13</v>
      </c>
      <c r="AT44" t="s">
        <v>27</v>
      </c>
      <c r="AU44" t="s">
        <v>26</v>
      </c>
      <c r="AV44" t="s">
        <v>26</v>
      </c>
      <c r="AW44" t="s">
        <v>27</v>
      </c>
      <c r="AX44" t="s">
        <v>27</v>
      </c>
      <c r="AY44" t="s">
        <v>24</v>
      </c>
      <c r="AZ44" t="s">
        <v>27</v>
      </c>
      <c r="BA44">
        <v>2</v>
      </c>
    </row>
    <row r="45" spans="1:53" x14ac:dyDescent="0.25">
      <c r="A45">
        <v>6</v>
      </c>
      <c r="B45" s="3">
        <v>7</v>
      </c>
      <c r="C45" s="2">
        <v>1872</v>
      </c>
      <c r="D45" t="s">
        <v>92</v>
      </c>
      <c r="E45" s="1">
        <v>5</v>
      </c>
      <c r="F45" s="19">
        <v>41611</v>
      </c>
      <c r="G45" s="13">
        <v>0.4513888888888889</v>
      </c>
      <c r="H45" t="s">
        <v>13</v>
      </c>
      <c r="I45" t="s">
        <v>11</v>
      </c>
      <c r="J45" t="s">
        <v>81</v>
      </c>
      <c r="K45" t="s">
        <v>83</v>
      </c>
      <c r="L45" t="s">
        <v>100</v>
      </c>
      <c r="M45" t="s">
        <v>101</v>
      </c>
      <c r="P45" t="s">
        <v>26</v>
      </c>
      <c r="Q45" t="s">
        <v>26</v>
      </c>
      <c r="R45" t="s">
        <v>27</v>
      </c>
      <c r="U45" t="s">
        <v>36</v>
      </c>
      <c r="V45" t="s">
        <v>36</v>
      </c>
      <c r="W45" t="s">
        <v>34</v>
      </c>
      <c r="Z45" t="s">
        <v>62</v>
      </c>
      <c r="AE45" t="s">
        <v>27</v>
      </c>
      <c r="AJ45" t="s">
        <v>34</v>
      </c>
      <c r="AO45" t="s">
        <v>14</v>
      </c>
      <c r="AP45" t="s">
        <v>14</v>
      </c>
      <c r="AQ45" t="s">
        <v>14</v>
      </c>
      <c r="AR45" t="s">
        <v>14</v>
      </c>
      <c r="AS45" t="s">
        <v>14</v>
      </c>
      <c r="AT45" t="s">
        <v>27</v>
      </c>
      <c r="AU45" t="s">
        <v>27</v>
      </c>
      <c r="AV45" t="s">
        <v>27</v>
      </c>
      <c r="AW45" t="s">
        <v>27</v>
      </c>
      <c r="AX45" t="s">
        <v>27</v>
      </c>
      <c r="AY45" t="s">
        <v>27</v>
      </c>
      <c r="AZ45" t="s">
        <v>27</v>
      </c>
      <c r="BA45">
        <v>5</v>
      </c>
    </row>
    <row r="46" spans="1:53" x14ac:dyDescent="0.25">
      <c r="A46">
        <v>6</v>
      </c>
      <c r="B46" s="3">
        <v>7</v>
      </c>
      <c r="C46" s="2">
        <v>1872</v>
      </c>
      <c r="D46" t="s">
        <v>92</v>
      </c>
      <c r="E46" s="1">
        <v>6</v>
      </c>
      <c r="F46" s="19">
        <v>41611</v>
      </c>
      <c r="G46" s="13">
        <v>0.44791666666666669</v>
      </c>
      <c r="H46" t="s">
        <v>13</v>
      </c>
      <c r="I46" t="s">
        <v>11</v>
      </c>
      <c r="J46" t="s">
        <v>81</v>
      </c>
      <c r="K46" t="s">
        <v>23</v>
      </c>
      <c r="L46" t="s">
        <v>77</v>
      </c>
      <c r="M46" t="s">
        <v>83</v>
      </c>
      <c r="P46" t="s">
        <v>27</v>
      </c>
      <c r="Q46" t="s">
        <v>24</v>
      </c>
      <c r="R46" t="s">
        <v>27</v>
      </c>
      <c r="U46" t="s">
        <v>36</v>
      </c>
      <c r="V46" t="s">
        <v>35</v>
      </c>
      <c r="W46" t="s">
        <v>36</v>
      </c>
      <c r="Z46" t="s">
        <v>62</v>
      </c>
      <c r="AA46" t="s">
        <v>85</v>
      </c>
      <c r="AB46" t="s">
        <v>130</v>
      </c>
      <c r="AE46" t="s">
        <v>24</v>
      </c>
      <c r="AF46" t="s">
        <v>28</v>
      </c>
      <c r="AG46" t="s">
        <v>26</v>
      </c>
      <c r="AJ46" t="s">
        <v>34</v>
      </c>
      <c r="AK46" t="s">
        <v>35</v>
      </c>
      <c r="AL46" t="s">
        <v>34</v>
      </c>
      <c r="AO46" t="s">
        <v>14</v>
      </c>
      <c r="AP46" t="s">
        <v>14</v>
      </c>
      <c r="AQ46" t="s">
        <v>14</v>
      </c>
      <c r="AR46" t="s">
        <v>14</v>
      </c>
      <c r="AS46" t="s">
        <v>14</v>
      </c>
      <c r="AT46" t="s">
        <v>26</v>
      </c>
      <c r="AU46" t="s">
        <v>26</v>
      </c>
      <c r="AV46" t="s">
        <v>26</v>
      </c>
      <c r="AW46" t="s">
        <v>24</v>
      </c>
      <c r="AX46" t="s">
        <v>24</v>
      </c>
      <c r="AY46" t="s">
        <v>26</v>
      </c>
      <c r="AZ46" t="s">
        <v>28</v>
      </c>
      <c r="BA46">
        <v>5</v>
      </c>
    </row>
    <row r="47" spans="1:53" x14ac:dyDescent="0.25">
      <c r="A47">
        <v>6</v>
      </c>
      <c r="B47" s="3">
        <v>7</v>
      </c>
      <c r="C47" s="2">
        <v>1872</v>
      </c>
      <c r="D47" t="s">
        <v>92</v>
      </c>
      <c r="E47" s="1">
        <v>7</v>
      </c>
      <c r="F47" s="19">
        <v>41611</v>
      </c>
      <c r="G47" s="13">
        <v>0.45277777777777778</v>
      </c>
      <c r="I47" t="s">
        <v>12</v>
      </c>
      <c r="J47" t="s">
        <v>10</v>
      </c>
      <c r="K47" t="s">
        <v>23</v>
      </c>
      <c r="L47" t="s">
        <v>77</v>
      </c>
      <c r="M47" t="s">
        <v>109</v>
      </c>
      <c r="N47" t="s">
        <v>131</v>
      </c>
      <c r="O47" t="s">
        <v>110</v>
      </c>
      <c r="P47" t="s">
        <v>24</v>
      </c>
      <c r="Q47" t="s">
        <v>24</v>
      </c>
      <c r="R47" t="s">
        <v>24</v>
      </c>
      <c r="S47" t="s">
        <v>24</v>
      </c>
      <c r="T47" t="s">
        <v>24</v>
      </c>
      <c r="U47" t="s">
        <v>36</v>
      </c>
      <c r="V47" t="s">
        <v>36</v>
      </c>
      <c r="W47" t="s">
        <v>35</v>
      </c>
      <c r="X47" t="s">
        <v>35</v>
      </c>
      <c r="Y47" t="s">
        <v>35</v>
      </c>
      <c r="Z47" t="s">
        <v>23</v>
      </c>
      <c r="AE47" t="s">
        <v>24</v>
      </c>
      <c r="AJ47" t="s">
        <v>35</v>
      </c>
      <c r="AO47" t="s">
        <v>14</v>
      </c>
      <c r="AP47" t="s">
        <v>14</v>
      </c>
      <c r="AQ47" t="s">
        <v>14</v>
      </c>
      <c r="AR47" t="s">
        <v>14</v>
      </c>
      <c r="AS47" t="s">
        <v>13</v>
      </c>
      <c r="BA47">
        <v>0</v>
      </c>
    </row>
    <row r="48" spans="1:53" x14ac:dyDescent="0.25">
      <c r="A48">
        <v>6</v>
      </c>
      <c r="B48" s="3">
        <v>7</v>
      </c>
      <c r="C48" s="2">
        <v>1872</v>
      </c>
      <c r="D48" t="s">
        <v>92</v>
      </c>
      <c r="E48" s="1">
        <v>8</v>
      </c>
      <c r="F48" s="19">
        <v>41611</v>
      </c>
      <c r="H48" t="s">
        <v>13</v>
      </c>
      <c r="I48" t="s">
        <v>12</v>
      </c>
      <c r="J48" t="s">
        <v>9</v>
      </c>
      <c r="K48" t="s">
        <v>78</v>
      </c>
      <c r="L48" t="s">
        <v>132</v>
      </c>
      <c r="M48" t="s">
        <v>82</v>
      </c>
      <c r="P48" t="s">
        <v>28</v>
      </c>
      <c r="Q48" t="s">
        <v>28</v>
      </c>
      <c r="R48" t="s">
        <v>28</v>
      </c>
      <c r="U48" t="s">
        <v>36</v>
      </c>
      <c r="V48" t="s">
        <v>36</v>
      </c>
      <c r="W48" t="s">
        <v>36</v>
      </c>
      <c r="Z48" t="s">
        <v>61</v>
      </c>
      <c r="AA48" t="s">
        <v>62</v>
      </c>
      <c r="AB48" t="s">
        <v>115</v>
      </c>
      <c r="AE48" t="s">
        <v>25</v>
      </c>
      <c r="AF48" t="s">
        <v>25</v>
      </c>
      <c r="AG48" t="s">
        <v>25</v>
      </c>
      <c r="AJ48" t="s">
        <v>34</v>
      </c>
      <c r="AK48" t="s">
        <v>34</v>
      </c>
      <c r="AL48" t="s">
        <v>34</v>
      </c>
      <c r="AO48" t="s">
        <v>14</v>
      </c>
      <c r="AP48" t="s">
        <v>14</v>
      </c>
      <c r="AQ48" t="s">
        <v>14</v>
      </c>
      <c r="AR48" t="s">
        <v>14</v>
      </c>
      <c r="AS48" t="s">
        <v>14</v>
      </c>
      <c r="AT48" t="s">
        <v>28</v>
      </c>
      <c r="AU48" t="s">
        <v>26</v>
      </c>
      <c r="AV48" t="s">
        <v>28</v>
      </c>
      <c r="AW48" t="s">
        <v>28</v>
      </c>
      <c r="AX48" t="s">
        <v>28</v>
      </c>
      <c r="AY48" t="s">
        <v>28</v>
      </c>
      <c r="AZ48" t="s">
        <v>28</v>
      </c>
      <c r="BA48">
        <v>8</v>
      </c>
    </row>
    <row r="49" spans="1:53" x14ac:dyDescent="0.25">
      <c r="A49">
        <v>6</v>
      </c>
      <c r="B49" s="3">
        <v>7</v>
      </c>
      <c r="C49" s="2">
        <v>1872</v>
      </c>
      <c r="D49" t="s">
        <v>92</v>
      </c>
      <c r="E49" s="1">
        <v>9</v>
      </c>
      <c r="F49" s="19">
        <v>41611</v>
      </c>
      <c r="G49" s="13">
        <v>0.45833333333333331</v>
      </c>
      <c r="H49" t="s">
        <v>13</v>
      </c>
      <c r="I49" t="s">
        <v>11</v>
      </c>
      <c r="J49" t="s">
        <v>10</v>
      </c>
      <c r="K49" t="s">
        <v>78</v>
      </c>
      <c r="L49" t="s">
        <v>127</v>
      </c>
      <c r="M49" t="s">
        <v>23</v>
      </c>
      <c r="N49" t="s">
        <v>62</v>
      </c>
      <c r="O49" t="s">
        <v>128</v>
      </c>
      <c r="P49" t="s">
        <v>24</v>
      </c>
      <c r="Q49" t="s">
        <v>27</v>
      </c>
      <c r="R49" t="s">
        <v>28</v>
      </c>
      <c r="S49" t="s">
        <v>25</v>
      </c>
      <c r="T49" t="s">
        <v>25</v>
      </c>
      <c r="U49" t="s">
        <v>35</v>
      </c>
      <c r="V49" t="s">
        <v>34</v>
      </c>
      <c r="W49" t="s">
        <v>36</v>
      </c>
      <c r="X49" t="s">
        <v>36</v>
      </c>
      <c r="Y49" t="s">
        <v>35</v>
      </c>
      <c r="Z49" t="s">
        <v>62</v>
      </c>
      <c r="AA49" t="s">
        <v>128</v>
      </c>
      <c r="AE49" t="s">
        <v>27</v>
      </c>
      <c r="AF49" t="s">
        <v>27</v>
      </c>
      <c r="AJ49" t="s">
        <v>36</v>
      </c>
      <c r="AK49" t="s">
        <v>35</v>
      </c>
      <c r="AO49" t="s">
        <v>14</v>
      </c>
      <c r="AP49" t="s">
        <v>14</v>
      </c>
      <c r="AQ49" t="s">
        <v>14</v>
      </c>
      <c r="AR49" t="s">
        <v>14</v>
      </c>
      <c r="AS49" t="s">
        <v>14</v>
      </c>
      <c r="AT49" t="s">
        <v>28</v>
      </c>
      <c r="AU49" t="s">
        <v>28</v>
      </c>
      <c r="AV49" t="s">
        <v>24</v>
      </c>
      <c r="AW49" t="s">
        <v>28</v>
      </c>
      <c r="AX49" t="s">
        <v>28</v>
      </c>
      <c r="AY49" t="s">
        <v>24</v>
      </c>
      <c r="AZ49" t="s">
        <v>28</v>
      </c>
      <c r="BA49">
        <v>5</v>
      </c>
    </row>
    <row r="50" spans="1:53" x14ac:dyDescent="0.25">
      <c r="A50">
        <v>6</v>
      </c>
      <c r="B50" s="3">
        <v>7</v>
      </c>
      <c r="C50" s="2">
        <v>1872</v>
      </c>
      <c r="D50" t="s">
        <v>92</v>
      </c>
      <c r="E50" s="1">
        <v>10</v>
      </c>
      <c r="F50" s="19">
        <v>41611</v>
      </c>
      <c r="G50" s="13">
        <v>0.45833333333333331</v>
      </c>
      <c r="H50" t="s">
        <v>13</v>
      </c>
      <c r="I50" t="s">
        <v>12</v>
      </c>
      <c r="J50" t="s">
        <v>81</v>
      </c>
      <c r="K50" t="s">
        <v>23</v>
      </c>
      <c r="L50" t="s">
        <v>77</v>
      </c>
      <c r="M50" t="s">
        <v>129</v>
      </c>
      <c r="N50" t="s">
        <v>78</v>
      </c>
      <c r="P50" t="s">
        <v>27</v>
      </c>
      <c r="Q50" t="s">
        <v>24</v>
      </c>
      <c r="R50" t="s">
        <v>26</v>
      </c>
      <c r="S50" t="s">
        <v>26</v>
      </c>
      <c r="U50" t="s">
        <v>34</v>
      </c>
      <c r="V50" t="s">
        <v>35</v>
      </c>
      <c r="W50" t="s">
        <v>34</v>
      </c>
      <c r="X50" t="s">
        <v>36</v>
      </c>
      <c r="Z50" t="s">
        <v>62</v>
      </c>
      <c r="AA50" t="s">
        <v>64</v>
      </c>
      <c r="AB50" t="s">
        <v>61</v>
      </c>
      <c r="AC50" t="s">
        <v>63</v>
      </c>
      <c r="AE50" t="s">
        <v>28</v>
      </c>
      <c r="AF50" t="s">
        <v>28</v>
      </c>
      <c r="AG50" t="s">
        <v>27</v>
      </c>
      <c r="AH50" t="s">
        <v>28</v>
      </c>
      <c r="AJ50" t="s">
        <v>36</v>
      </c>
      <c r="AK50" t="s">
        <v>36</v>
      </c>
      <c r="AL50" t="s">
        <v>36</v>
      </c>
      <c r="AM50" t="s">
        <v>36</v>
      </c>
      <c r="AO50" t="s">
        <v>14</v>
      </c>
      <c r="AP50" t="s">
        <v>13</v>
      </c>
      <c r="AQ50" t="s">
        <v>14</v>
      </c>
      <c r="AR50" t="s">
        <v>14</v>
      </c>
      <c r="AS50" t="s">
        <v>14</v>
      </c>
      <c r="AT50" t="s">
        <v>26</v>
      </c>
      <c r="AU50" t="s">
        <v>26</v>
      </c>
      <c r="AV50" t="s">
        <v>25</v>
      </c>
      <c r="AW50" t="s">
        <v>28</v>
      </c>
      <c r="AX50" t="s">
        <v>28</v>
      </c>
      <c r="AY50" t="s">
        <v>28</v>
      </c>
      <c r="AZ50" t="s">
        <v>28</v>
      </c>
      <c r="BA50">
        <v>5</v>
      </c>
    </row>
    <row r="51" spans="1:53" x14ac:dyDescent="0.25">
      <c r="A51">
        <v>6</v>
      </c>
      <c r="B51" s="3">
        <v>7</v>
      </c>
      <c r="C51" s="2">
        <v>1872</v>
      </c>
      <c r="D51" t="s">
        <v>92</v>
      </c>
      <c r="E51" s="1">
        <v>11</v>
      </c>
      <c r="F51" s="19">
        <v>41611</v>
      </c>
      <c r="G51" s="13">
        <v>0.45833333333333331</v>
      </c>
      <c r="H51" t="s">
        <v>13</v>
      </c>
      <c r="I51" t="s">
        <v>11</v>
      </c>
      <c r="J51" t="s">
        <v>81</v>
      </c>
      <c r="K51" t="s">
        <v>77</v>
      </c>
      <c r="L51" t="s">
        <v>93</v>
      </c>
      <c r="M51" t="s">
        <v>90</v>
      </c>
      <c r="N51" t="s">
        <v>78</v>
      </c>
      <c r="P51" t="s">
        <v>27</v>
      </c>
      <c r="Q51" t="s">
        <v>24</v>
      </c>
      <c r="R51" t="s">
        <v>27</v>
      </c>
      <c r="S51" t="s">
        <v>28</v>
      </c>
      <c r="U51" t="s">
        <v>35</v>
      </c>
      <c r="V51" t="s">
        <v>35</v>
      </c>
      <c r="W51" t="s">
        <v>35</v>
      </c>
      <c r="X51" t="s">
        <v>35</v>
      </c>
      <c r="Z51" t="s">
        <v>103</v>
      </c>
      <c r="AA51" t="s">
        <v>104</v>
      </c>
      <c r="AB51" t="s">
        <v>105</v>
      </c>
      <c r="AE51" t="s">
        <v>24</v>
      </c>
      <c r="AF51" t="s">
        <v>24</v>
      </c>
      <c r="AG51" t="s">
        <v>24</v>
      </c>
      <c r="AJ51" t="s">
        <v>36</v>
      </c>
      <c r="AK51" t="s">
        <v>36</v>
      </c>
      <c r="AL51" t="s">
        <v>36</v>
      </c>
      <c r="AO51" t="s">
        <v>14</v>
      </c>
      <c r="AP51" t="s">
        <v>14</v>
      </c>
      <c r="AQ51" t="s">
        <v>14</v>
      </c>
      <c r="AR51" t="s">
        <v>14</v>
      </c>
      <c r="AS51" t="s">
        <v>14</v>
      </c>
      <c r="AT51" t="s">
        <v>28</v>
      </c>
      <c r="AU51" t="s">
        <v>24</v>
      </c>
      <c r="AV51" t="s">
        <v>27</v>
      </c>
      <c r="AW51" t="s">
        <v>28</v>
      </c>
      <c r="AX51" t="s">
        <v>28</v>
      </c>
      <c r="AY51" t="s">
        <v>28</v>
      </c>
      <c r="AZ51" t="s">
        <v>28</v>
      </c>
      <c r="BA51">
        <v>6</v>
      </c>
    </row>
    <row r="52" spans="1:53" x14ac:dyDescent="0.25">
      <c r="A52">
        <v>6</v>
      </c>
      <c r="B52" s="3">
        <v>7</v>
      </c>
      <c r="C52" s="2">
        <v>1872</v>
      </c>
      <c r="D52" t="s">
        <v>92</v>
      </c>
      <c r="E52" s="1">
        <v>12</v>
      </c>
      <c r="F52" s="19">
        <v>41611</v>
      </c>
      <c r="G52" s="13">
        <v>0.45833333333333331</v>
      </c>
      <c r="H52" t="s">
        <v>13</v>
      </c>
      <c r="I52" t="s">
        <v>11</v>
      </c>
      <c r="J52" t="s">
        <v>81</v>
      </c>
      <c r="K52" t="s">
        <v>78</v>
      </c>
      <c r="L52" t="s">
        <v>60</v>
      </c>
      <c r="P52" t="s">
        <v>24</v>
      </c>
      <c r="Q52" t="s">
        <v>24</v>
      </c>
      <c r="U52" t="s">
        <v>35</v>
      </c>
      <c r="V52" t="s">
        <v>34</v>
      </c>
      <c r="Z52" t="s">
        <v>62</v>
      </c>
      <c r="AE52" t="s">
        <v>28</v>
      </c>
      <c r="AJ52" t="s">
        <v>36</v>
      </c>
      <c r="AO52" t="s">
        <v>14</v>
      </c>
      <c r="AP52" t="s">
        <v>13</v>
      </c>
      <c r="AQ52" t="s">
        <v>14</v>
      </c>
      <c r="AR52" t="s">
        <v>14</v>
      </c>
      <c r="AS52" t="s">
        <v>14</v>
      </c>
      <c r="AT52" t="s">
        <v>24</v>
      </c>
      <c r="AU52" t="s">
        <v>26</v>
      </c>
      <c r="AV52" t="s">
        <v>26</v>
      </c>
      <c r="AW52" t="s">
        <v>28</v>
      </c>
      <c r="AX52" t="s">
        <v>28</v>
      </c>
      <c r="AY52" t="s">
        <v>24</v>
      </c>
      <c r="AZ52" t="s">
        <v>28</v>
      </c>
      <c r="BA52">
        <v>5</v>
      </c>
    </row>
    <row r="53" spans="1:53" x14ac:dyDescent="0.25">
      <c r="A53">
        <v>6</v>
      </c>
      <c r="B53" s="3">
        <v>7</v>
      </c>
      <c r="C53" s="2">
        <v>1872</v>
      </c>
      <c r="D53" t="s">
        <v>92</v>
      </c>
      <c r="E53" s="1">
        <v>13</v>
      </c>
      <c r="F53" s="19">
        <v>41611</v>
      </c>
      <c r="G53" s="13">
        <v>0.46875</v>
      </c>
      <c r="H53" t="s">
        <v>13</v>
      </c>
      <c r="I53" t="s">
        <v>11</v>
      </c>
      <c r="J53" t="s">
        <v>10</v>
      </c>
      <c r="K53" t="s">
        <v>78</v>
      </c>
      <c r="P53" t="s">
        <v>27</v>
      </c>
      <c r="U53" t="s">
        <v>36</v>
      </c>
      <c r="Z53" t="s">
        <v>23</v>
      </c>
      <c r="AE53" t="s">
        <v>28</v>
      </c>
      <c r="AJ53" t="s">
        <v>36</v>
      </c>
      <c r="AO53" t="s">
        <v>14</v>
      </c>
      <c r="AP53" t="s">
        <v>14</v>
      </c>
      <c r="AQ53" t="s">
        <v>14</v>
      </c>
      <c r="AR53" t="s">
        <v>14</v>
      </c>
      <c r="AS53" t="s">
        <v>13</v>
      </c>
      <c r="AT53" t="s">
        <v>28</v>
      </c>
      <c r="AU53" t="s">
        <v>27</v>
      </c>
      <c r="AV53" t="s">
        <v>26</v>
      </c>
      <c r="AW53" t="s">
        <v>25</v>
      </c>
      <c r="AX53" t="s">
        <v>25</v>
      </c>
      <c r="AY53" t="s">
        <v>26</v>
      </c>
      <c r="AZ53" t="s">
        <v>25</v>
      </c>
      <c r="BA53">
        <v>7</v>
      </c>
    </row>
    <row r="54" spans="1:53" x14ac:dyDescent="0.25">
      <c r="A54">
        <v>6</v>
      </c>
      <c r="B54" s="3">
        <v>7</v>
      </c>
      <c r="C54" s="2">
        <v>1872</v>
      </c>
      <c r="D54" t="s">
        <v>92</v>
      </c>
      <c r="E54" s="1">
        <v>14</v>
      </c>
      <c r="F54" s="19">
        <v>41611</v>
      </c>
      <c r="G54" s="13">
        <v>0.46875</v>
      </c>
      <c r="H54" t="s">
        <v>13</v>
      </c>
      <c r="I54" t="s">
        <v>12</v>
      </c>
      <c r="J54" t="s">
        <v>9</v>
      </c>
      <c r="K54" t="s">
        <v>111</v>
      </c>
      <c r="L54" t="s">
        <v>112</v>
      </c>
      <c r="M54" t="s">
        <v>60</v>
      </c>
      <c r="N54" t="s">
        <v>113</v>
      </c>
      <c r="O54" t="s">
        <v>132</v>
      </c>
      <c r="P54" t="s">
        <v>28</v>
      </c>
      <c r="Q54" t="s">
        <v>28</v>
      </c>
      <c r="R54" t="s">
        <v>28</v>
      </c>
      <c r="S54" t="s">
        <v>28</v>
      </c>
      <c r="T54" t="s">
        <v>28</v>
      </c>
      <c r="U54" t="s">
        <v>35</v>
      </c>
      <c r="V54" t="s">
        <v>35</v>
      </c>
      <c r="W54" t="s">
        <v>35</v>
      </c>
      <c r="X54" t="s">
        <v>35</v>
      </c>
      <c r="Y54" t="s">
        <v>35</v>
      </c>
      <c r="Z54" t="s">
        <v>114</v>
      </c>
      <c r="AE54" t="s">
        <v>28</v>
      </c>
      <c r="AJ54" t="s">
        <v>34</v>
      </c>
      <c r="AO54" t="s">
        <v>14</v>
      </c>
      <c r="AP54" t="s">
        <v>14</v>
      </c>
      <c r="AQ54" t="s">
        <v>14</v>
      </c>
      <c r="AR54" t="s">
        <v>14</v>
      </c>
      <c r="AS54" t="s">
        <v>14</v>
      </c>
      <c r="AT54" t="s">
        <v>25</v>
      </c>
      <c r="AU54" t="s">
        <v>25</v>
      </c>
      <c r="AV54" t="s">
        <v>25</v>
      </c>
      <c r="AW54" t="s">
        <v>25</v>
      </c>
      <c r="AX54" t="s">
        <v>25</v>
      </c>
      <c r="AY54" t="s">
        <v>25</v>
      </c>
      <c r="AZ54" t="s">
        <v>25</v>
      </c>
      <c r="BA54">
        <v>0</v>
      </c>
    </row>
    <row r="55" spans="1:53" x14ac:dyDescent="0.25">
      <c r="A55">
        <v>6</v>
      </c>
      <c r="B55" s="3">
        <v>7</v>
      </c>
      <c r="C55" s="2">
        <v>1872</v>
      </c>
      <c r="D55" t="s">
        <v>92</v>
      </c>
      <c r="E55" s="1">
        <v>15</v>
      </c>
      <c r="F55" s="19">
        <v>41611</v>
      </c>
      <c r="G55" s="13">
        <v>0.46388888888888885</v>
      </c>
      <c r="H55" t="s">
        <v>13</v>
      </c>
      <c r="I55" t="s">
        <v>12</v>
      </c>
      <c r="J55" t="s">
        <v>8</v>
      </c>
      <c r="K55" t="s">
        <v>78</v>
      </c>
      <c r="L55" t="s">
        <v>132</v>
      </c>
      <c r="P55" t="s">
        <v>24</v>
      </c>
      <c r="Q55" t="s">
        <v>27</v>
      </c>
      <c r="U55" t="s">
        <v>36</v>
      </c>
      <c r="V55" t="s">
        <v>35</v>
      </c>
      <c r="Z55" t="s">
        <v>116</v>
      </c>
      <c r="AE55" t="s">
        <v>28</v>
      </c>
      <c r="AJ55" t="s">
        <v>34</v>
      </c>
      <c r="AO55" t="s">
        <v>14</v>
      </c>
      <c r="AP55" t="s">
        <v>14</v>
      </c>
      <c r="AQ55" t="s">
        <v>14</v>
      </c>
      <c r="AR55" t="s">
        <v>14</v>
      </c>
      <c r="AS55" t="s">
        <v>14</v>
      </c>
      <c r="AT55" t="s">
        <v>27</v>
      </c>
      <c r="AU55" t="s">
        <v>26</v>
      </c>
      <c r="AV55" t="s">
        <v>24</v>
      </c>
      <c r="AW55" t="s">
        <v>28</v>
      </c>
      <c r="AX55" t="s">
        <v>28</v>
      </c>
      <c r="AY55" t="s">
        <v>28</v>
      </c>
      <c r="AZ55" t="s">
        <v>28</v>
      </c>
      <c r="BA55">
        <v>5</v>
      </c>
    </row>
    <row r="56" spans="1:53" x14ac:dyDescent="0.25">
      <c r="A56" t="s">
        <v>73</v>
      </c>
      <c r="B56" s="3" t="s">
        <v>74</v>
      </c>
      <c r="C56" s="2" t="s">
        <v>75</v>
      </c>
      <c r="D56" t="s">
        <v>76</v>
      </c>
      <c r="E56" s="1">
        <v>1</v>
      </c>
      <c r="F56" s="19">
        <v>41610</v>
      </c>
      <c r="G56" s="13">
        <v>0.58333333333333337</v>
      </c>
      <c r="H56" t="s">
        <v>13</v>
      </c>
      <c r="I56" t="s">
        <v>12</v>
      </c>
      <c r="J56" t="s">
        <v>9</v>
      </c>
      <c r="K56" t="s">
        <v>78</v>
      </c>
      <c r="L56" t="s">
        <v>23</v>
      </c>
      <c r="P56" t="s">
        <v>27</v>
      </c>
      <c r="Q56" t="s">
        <v>27</v>
      </c>
      <c r="U56" t="s">
        <v>35</v>
      </c>
      <c r="V56" t="s">
        <v>34</v>
      </c>
      <c r="AO56" t="s">
        <v>14</v>
      </c>
      <c r="AP56" t="s">
        <v>14</v>
      </c>
      <c r="AQ56" t="s">
        <v>14</v>
      </c>
      <c r="AR56" t="s">
        <v>14</v>
      </c>
      <c r="AS56" t="s">
        <v>14</v>
      </c>
      <c r="AT56" t="s">
        <v>27</v>
      </c>
      <c r="AU56" t="s">
        <v>24</v>
      </c>
      <c r="AV56" t="s">
        <v>26</v>
      </c>
      <c r="AW56" t="s">
        <v>27</v>
      </c>
      <c r="AX56" t="s">
        <v>28</v>
      </c>
      <c r="AY56" t="s">
        <v>28</v>
      </c>
      <c r="AZ56" t="s">
        <v>27</v>
      </c>
      <c r="BA56">
        <v>2</v>
      </c>
    </row>
    <row r="57" spans="1:53" x14ac:dyDescent="0.25">
      <c r="A57" t="s">
        <v>73</v>
      </c>
      <c r="B57" s="3" t="s">
        <v>74</v>
      </c>
      <c r="C57" s="2" t="s">
        <v>75</v>
      </c>
      <c r="D57" t="s">
        <v>76</v>
      </c>
      <c r="E57" s="1">
        <v>2</v>
      </c>
      <c r="F57" s="19">
        <v>41610</v>
      </c>
      <c r="G57" s="13">
        <v>0.58680555555555558</v>
      </c>
      <c r="H57" t="s">
        <v>13</v>
      </c>
      <c r="I57" t="s">
        <v>12</v>
      </c>
      <c r="J57" t="s">
        <v>10</v>
      </c>
      <c r="K57" t="s">
        <v>117</v>
      </c>
      <c r="L57" t="s">
        <v>78</v>
      </c>
      <c r="P57" t="s">
        <v>28</v>
      </c>
      <c r="Q57" t="s">
        <v>28</v>
      </c>
      <c r="U57" t="s">
        <v>35</v>
      </c>
      <c r="V57" t="s">
        <v>36</v>
      </c>
      <c r="Z57" t="s">
        <v>62</v>
      </c>
      <c r="AE57" t="s">
        <v>28</v>
      </c>
      <c r="AJ57" t="s">
        <v>35</v>
      </c>
      <c r="AO57" t="s">
        <v>14</v>
      </c>
      <c r="AP57" t="s">
        <v>14</v>
      </c>
      <c r="AQ57" t="s">
        <v>14</v>
      </c>
      <c r="AR57" t="s">
        <v>14</v>
      </c>
      <c r="AS57" t="s">
        <v>14</v>
      </c>
      <c r="AT57" t="s">
        <v>28</v>
      </c>
      <c r="AU57" t="s">
        <v>28</v>
      </c>
      <c r="AV57" t="s">
        <v>26</v>
      </c>
      <c r="AW57" t="s">
        <v>28</v>
      </c>
      <c r="AX57" t="s">
        <v>28</v>
      </c>
      <c r="AY57" t="s">
        <v>24</v>
      </c>
      <c r="AZ57" t="s">
        <v>25</v>
      </c>
      <c r="BA57">
        <v>8</v>
      </c>
    </row>
    <row r="58" spans="1:53" x14ac:dyDescent="0.25">
      <c r="A58" t="s">
        <v>73</v>
      </c>
      <c r="B58" s="3" t="s">
        <v>74</v>
      </c>
      <c r="C58" s="2" t="s">
        <v>75</v>
      </c>
      <c r="D58" t="s">
        <v>76</v>
      </c>
      <c r="E58" s="1">
        <v>3</v>
      </c>
      <c r="F58" s="19">
        <v>41610</v>
      </c>
      <c r="G58" s="13">
        <v>0.59027777777777779</v>
      </c>
      <c r="H58" t="s">
        <v>13</v>
      </c>
      <c r="I58" t="s">
        <v>12</v>
      </c>
      <c r="J58" t="s">
        <v>9</v>
      </c>
      <c r="K58" t="s">
        <v>23</v>
      </c>
      <c r="L58" t="s">
        <v>60</v>
      </c>
      <c r="P58" t="s">
        <v>27</v>
      </c>
      <c r="Q58" t="s">
        <v>27</v>
      </c>
      <c r="U58" t="s">
        <v>35</v>
      </c>
      <c r="V58" t="s">
        <v>35</v>
      </c>
      <c r="Z58" t="s">
        <v>62</v>
      </c>
      <c r="AE58" t="s">
        <v>27</v>
      </c>
      <c r="AJ58" t="s">
        <v>35</v>
      </c>
      <c r="AO58" t="s">
        <v>14</v>
      </c>
      <c r="AP58" t="s">
        <v>14</v>
      </c>
      <c r="AQ58" t="s">
        <v>14</v>
      </c>
      <c r="AR58" t="s">
        <v>14</v>
      </c>
      <c r="AS58" t="s">
        <v>13</v>
      </c>
      <c r="AT58" t="s">
        <v>24</v>
      </c>
      <c r="AU58" t="s">
        <v>27</v>
      </c>
      <c r="AV58" t="s">
        <v>27</v>
      </c>
      <c r="AW58" t="s">
        <v>27</v>
      </c>
      <c r="AX58" t="s">
        <v>27</v>
      </c>
      <c r="AY58" t="s">
        <v>26</v>
      </c>
      <c r="AZ58" t="s">
        <v>27</v>
      </c>
      <c r="BA58">
        <v>8</v>
      </c>
    </row>
    <row r="59" spans="1:53" x14ac:dyDescent="0.25">
      <c r="A59" t="s">
        <v>73</v>
      </c>
      <c r="B59" s="3" t="s">
        <v>74</v>
      </c>
      <c r="C59" s="2" t="s">
        <v>75</v>
      </c>
      <c r="D59" t="s">
        <v>76</v>
      </c>
      <c r="E59" s="1">
        <v>4</v>
      </c>
      <c r="F59" s="19">
        <v>41610</v>
      </c>
      <c r="G59" s="13">
        <v>0.60069444444444442</v>
      </c>
      <c r="H59" t="s">
        <v>13</v>
      </c>
      <c r="I59" t="s">
        <v>11</v>
      </c>
      <c r="J59" t="s">
        <v>10</v>
      </c>
      <c r="K59" t="s">
        <v>77</v>
      </c>
      <c r="P59" t="s">
        <v>26</v>
      </c>
      <c r="U59" t="s">
        <v>34</v>
      </c>
      <c r="Z59" t="s">
        <v>62</v>
      </c>
      <c r="AA59" t="s">
        <v>61</v>
      </c>
      <c r="AB59" t="s">
        <v>85</v>
      </c>
      <c r="AE59" t="s">
        <v>28</v>
      </c>
      <c r="AF59" t="s">
        <v>28</v>
      </c>
      <c r="AG59" t="s">
        <v>28</v>
      </c>
      <c r="AJ59" t="s">
        <v>34</v>
      </c>
      <c r="AK59" t="s">
        <v>34</v>
      </c>
      <c r="AL59" t="s">
        <v>34</v>
      </c>
      <c r="AO59" t="s">
        <v>14</v>
      </c>
      <c r="AP59" t="s">
        <v>14</v>
      </c>
      <c r="AQ59" t="s">
        <v>14</v>
      </c>
      <c r="AR59" t="s">
        <v>14</v>
      </c>
      <c r="AS59" t="s">
        <v>14</v>
      </c>
      <c r="AT59" t="s">
        <v>24</v>
      </c>
      <c r="AU59" t="s">
        <v>25</v>
      </c>
      <c r="AV59" t="s">
        <v>25</v>
      </c>
      <c r="AW59" t="s">
        <v>28</v>
      </c>
      <c r="AX59" t="s">
        <v>28</v>
      </c>
      <c r="AY59" t="s">
        <v>28</v>
      </c>
      <c r="AZ59" t="s">
        <v>28</v>
      </c>
      <c r="BA59">
        <v>8</v>
      </c>
    </row>
    <row r="60" spans="1:53" x14ac:dyDescent="0.25">
      <c r="A60" t="s">
        <v>73</v>
      </c>
      <c r="B60" s="3" t="s">
        <v>74</v>
      </c>
      <c r="C60" s="2" t="s">
        <v>75</v>
      </c>
      <c r="D60" t="s">
        <v>76</v>
      </c>
      <c r="E60" s="1">
        <v>5</v>
      </c>
      <c r="F60" s="19">
        <v>41610</v>
      </c>
      <c r="G60" s="13">
        <v>0.60416666666666663</v>
      </c>
      <c r="H60" t="s">
        <v>13</v>
      </c>
      <c r="I60" t="s">
        <v>11</v>
      </c>
      <c r="J60" t="s">
        <v>10</v>
      </c>
      <c r="K60" t="s">
        <v>77</v>
      </c>
      <c r="P60" t="s">
        <v>28</v>
      </c>
      <c r="U60" t="s">
        <v>34</v>
      </c>
      <c r="Z60" t="s">
        <v>85</v>
      </c>
      <c r="AE60" t="s">
        <v>28</v>
      </c>
      <c r="AJ60" t="s">
        <v>34</v>
      </c>
      <c r="AO60" t="s">
        <v>14</v>
      </c>
      <c r="AP60" t="s">
        <v>14</v>
      </c>
      <c r="AQ60" t="s">
        <v>14</v>
      </c>
      <c r="AR60" t="s">
        <v>14</v>
      </c>
      <c r="AS60" t="s">
        <v>14</v>
      </c>
      <c r="AT60" t="s">
        <v>28</v>
      </c>
      <c r="AU60" t="s">
        <v>28</v>
      </c>
      <c r="AV60" t="s">
        <v>25</v>
      </c>
      <c r="AW60" t="s">
        <v>28</v>
      </c>
      <c r="AX60" t="s">
        <v>28</v>
      </c>
      <c r="AY60" t="s">
        <v>28</v>
      </c>
      <c r="AZ60" t="s">
        <v>28</v>
      </c>
      <c r="BA60">
        <v>7</v>
      </c>
    </row>
    <row r="61" spans="1:53" x14ac:dyDescent="0.25">
      <c r="A61" t="s">
        <v>73</v>
      </c>
      <c r="B61" s="3" t="s">
        <v>74</v>
      </c>
      <c r="C61" s="2" t="s">
        <v>75</v>
      </c>
      <c r="D61" t="s">
        <v>76</v>
      </c>
      <c r="E61" s="1">
        <v>6</v>
      </c>
      <c r="F61" s="19">
        <v>41610</v>
      </c>
      <c r="G61" s="13">
        <v>0.60763888888888895</v>
      </c>
      <c r="H61" t="s">
        <v>13</v>
      </c>
      <c r="I61" t="s">
        <v>11</v>
      </c>
      <c r="J61" t="s">
        <v>10</v>
      </c>
      <c r="K61" t="s">
        <v>78</v>
      </c>
      <c r="P61" t="s">
        <v>24</v>
      </c>
      <c r="U61" t="s">
        <v>35</v>
      </c>
      <c r="AO61" t="s">
        <v>14</v>
      </c>
      <c r="AP61" t="s">
        <v>14</v>
      </c>
      <c r="AQ61" t="s">
        <v>14</v>
      </c>
      <c r="AR61" t="s">
        <v>14</v>
      </c>
      <c r="AS61" t="s">
        <v>14</v>
      </c>
      <c r="AT61" t="s">
        <v>25</v>
      </c>
      <c r="AU61" t="s">
        <v>26</v>
      </c>
      <c r="AV61" t="s">
        <v>25</v>
      </c>
      <c r="BA61">
        <v>10</v>
      </c>
    </row>
    <row r="62" spans="1:53" x14ac:dyDescent="0.25">
      <c r="A62" t="s">
        <v>73</v>
      </c>
      <c r="B62" s="3" t="s">
        <v>74</v>
      </c>
      <c r="C62" s="2" t="s">
        <v>75</v>
      </c>
      <c r="D62" t="s">
        <v>76</v>
      </c>
      <c r="E62" s="1">
        <v>7</v>
      </c>
      <c r="F62" s="19">
        <v>41610</v>
      </c>
      <c r="G62" s="13">
        <v>0.61249999999999993</v>
      </c>
      <c r="I62" t="s">
        <v>12</v>
      </c>
      <c r="J62" t="s">
        <v>7</v>
      </c>
      <c r="K62" t="s">
        <v>78</v>
      </c>
      <c r="P62" t="s">
        <v>24</v>
      </c>
      <c r="U62" t="s">
        <v>36</v>
      </c>
      <c r="AT62" t="s">
        <v>24</v>
      </c>
      <c r="AU62" t="s">
        <v>26</v>
      </c>
      <c r="AV62" t="s">
        <v>26</v>
      </c>
      <c r="AW62" t="s">
        <v>25</v>
      </c>
      <c r="AX62" t="s">
        <v>24</v>
      </c>
      <c r="AY62" t="s">
        <v>26</v>
      </c>
      <c r="AZ62" t="s">
        <v>27</v>
      </c>
      <c r="BA62">
        <v>9</v>
      </c>
    </row>
    <row r="63" spans="1:53" x14ac:dyDescent="0.25">
      <c r="A63" t="s">
        <v>73</v>
      </c>
      <c r="B63" s="3" t="s">
        <v>74</v>
      </c>
      <c r="C63" s="2" t="s">
        <v>75</v>
      </c>
      <c r="D63" t="s">
        <v>76</v>
      </c>
      <c r="E63" s="1">
        <v>8</v>
      </c>
      <c r="F63" s="19">
        <v>41610</v>
      </c>
      <c r="G63" s="13">
        <v>0.6166666666666667</v>
      </c>
      <c r="H63" t="s">
        <v>13</v>
      </c>
      <c r="I63" t="s">
        <v>12</v>
      </c>
      <c r="J63" t="s">
        <v>7</v>
      </c>
      <c r="K63" t="s">
        <v>78</v>
      </c>
      <c r="P63" t="s">
        <v>26</v>
      </c>
      <c r="U63" t="s">
        <v>36</v>
      </c>
      <c r="AT63" t="s">
        <v>27</v>
      </c>
      <c r="AU63" t="s">
        <v>24</v>
      </c>
      <c r="AV63" t="s">
        <v>26</v>
      </c>
      <c r="AW63" t="s">
        <v>27</v>
      </c>
      <c r="AX63" t="s">
        <v>24</v>
      </c>
      <c r="AY63" t="s">
        <v>26</v>
      </c>
      <c r="AZ63" t="s">
        <v>27</v>
      </c>
      <c r="BA63">
        <v>9</v>
      </c>
    </row>
    <row r="71" spans="1:8" x14ac:dyDescent="0.25">
      <c r="A71" s="8">
        <v>2</v>
      </c>
      <c r="B71" s="9">
        <v>2</v>
      </c>
      <c r="C71" s="10">
        <v>1036</v>
      </c>
      <c r="D71" s="8" t="s">
        <v>66</v>
      </c>
      <c r="E71" s="11">
        <v>3</v>
      </c>
      <c r="F71" s="20">
        <v>41610</v>
      </c>
      <c r="G71" s="14">
        <v>0.4861111111111111</v>
      </c>
      <c r="H71" s="8" t="s">
        <v>96</v>
      </c>
    </row>
    <row r="72" spans="1:8" x14ac:dyDescent="0.25">
      <c r="A72" s="8">
        <v>2</v>
      </c>
      <c r="B72" s="9">
        <v>2</v>
      </c>
      <c r="C72" s="10">
        <v>1036</v>
      </c>
      <c r="D72" s="8" t="s">
        <v>66</v>
      </c>
      <c r="E72" s="11">
        <v>4</v>
      </c>
      <c r="F72" s="20">
        <v>41610</v>
      </c>
      <c r="G72" s="14">
        <v>0.47916666666666669</v>
      </c>
      <c r="H72" s="8" t="s">
        <v>96</v>
      </c>
    </row>
    <row r="73" spans="1:8" x14ac:dyDescent="0.25">
      <c r="A73" s="8">
        <v>2</v>
      </c>
      <c r="B73" s="9">
        <v>5</v>
      </c>
      <c r="C73" s="10">
        <v>1100</v>
      </c>
      <c r="D73" s="8" t="s">
        <v>70</v>
      </c>
      <c r="E73" s="11">
        <v>3</v>
      </c>
      <c r="F73" s="20">
        <v>41603</v>
      </c>
      <c r="H73" s="8" t="s">
        <v>96</v>
      </c>
    </row>
    <row r="74" spans="1:8" x14ac:dyDescent="0.25">
      <c r="A74" s="8">
        <v>2</v>
      </c>
      <c r="B74" s="9">
        <v>5</v>
      </c>
      <c r="C74" s="10">
        <v>1100</v>
      </c>
      <c r="D74" s="8" t="s">
        <v>70</v>
      </c>
      <c r="E74" s="11">
        <v>8</v>
      </c>
      <c r="F74" s="20">
        <v>41603</v>
      </c>
      <c r="G74" s="14"/>
      <c r="H74" s="8" t="s">
        <v>96</v>
      </c>
    </row>
    <row r="75" spans="1:8" x14ac:dyDescent="0.25">
      <c r="A75" s="8">
        <v>2</v>
      </c>
      <c r="B75" s="9">
        <v>5</v>
      </c>
      <c r="C75" s="10">
        <v>1100</v>
      </c>
      <c r="D75" s="8" t="s">
        <v>70</v>
      </c>
      <c r="E75" s="11">
        <v>16</v>
      </c>
      <c r="F75" s="20">
        <v>41603</v>
      </c>
      <c r="G75" s="14"/>
      <c r="H75" s="8" t="s">
        <v>96</v>
      </c>
    </row>
    <row r="76" spans="1:8" x14ac:dyDescent="0.25">
      <c r="A76" s="8">
        <v>4</v>
      </c>
      <c r="B76" s="9">
        <v>10</v>
      </c>
      <c r="C76" s="10">
        <v>714</v>
      </c>
      <c r="D76" s="8" t="s">
        <v>72</v>
      </c>
      <c r="E76" s="11">
        <v>5</v>
      </c>
      <c r="F76" s="20">
        <v>41610</v>
      </c>
      <c r="G76" s="14"/>
      <c r="H76" s="8" t="s">
        <v>96</v>
      </c>
    </row>
    <row r="77" spans="1:8" x14ac:dyDescent="0.25">
      <c r="A77" s="8">
        <v>6</v>
      </c>
      <c r="B77" s="9">
        <v>7</v>
      </c>
      <c r="C77" s="10">
        <v>1872</v>
      </c>
      <c r="D77" s="8" t="s">
        <v>92</v>
      </c>
      <c r="E77" s="11">
        <v>2</v>
      </c>
      <c r="F77" s="20">
        <v>41611</v>
      </c>
      <c r="G77" s="14">
        <v>0.4513888888888889</v>
      </c>
      <c r="H77" s="8" t="s">
        <v>96</v>
      </c>
    </row>
  </sheetData>
  <sortState ref="A2:BA124">
    <sortCondition ref="A2:A124"/>
    <sortCondition ref="B2:B124"/>
    <sortCondition ref="C2:C124"/>
    <sortCondition ref="E2:E12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5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57031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1" width="16" bestFit="1" customWidth="1"/>
    <col min="12" max="12" width="27.140625" customWidth="1"/>
    <col min="13" max="13" width="17.28515625" bestFit="1" customWidth="1"/>
    <col min="14" max="15" width="16" bestFit="1" customWidth="1"/>
    <col min="16" max="20" width="11.7109375" bestFit="1" customWidth="1"/>
    <col min="21" max="25" width="8.7109375" bestFit="1" customWidth="1"/>
    <col min="26" max="26" width="21.5703125" bestFit="1" customWidth="1"/>
    <col min="27" max="27" width="17.85546875" bestFit="1" customWidth="1"/>
    <col min="28" max="28" width="18.85546875" bestFit="1" customWidth="1"/>
    <col min="29" max="30" width="17.85546875" bestFit="1" customWidth="1"/>
    <col min="31" max="33" width="11.28515625" bestFit="1" customWidth="1"/>
    <col min="34" max="35" width="10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52" width="11.28515625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138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>
        <v>4</v>
      </c>
      <c r="B2" s="3">
        <v>6</v>
      </c>
      <c r="C2" s="2">
        <v>417</v>
      </c>
      <c r="D2" t="s">
        <v>71</v>
      </c>
      <c r="E2" s="1">
        <v>1</v>
      </c>
      <c r="F2" s="19">
        <v>41610</v>
      </c>
      <c r="H2" t="s">
        <v>13</v>
      </c>
      <c r="I2" t="s">
        <v>12</v>
      </c>
      <c r="J2" t="s">
        <v>10</v>
      </c>
      <c r="K2" t="s">
        <v>21</v>
      </c>
      <c r="L2" t="s">
        <v>135</v>
      </c>
      <c r="M2" t="s">
        <v>136</v>
      </c>
      <c r="P2" t="s">
        <v>25</v>
      </c>
      <c r="Q2" t="s">
        <v>25</v>
      </c>
      <c r="R2" t="s">
        <v>25</v>
      </c>
      <c r="U2" t="s">
        <v>36</v>
      </c>
      <c r="V2" t="s">
        <v>35</v>
      </c>
      <c r="W2" t="s">
        <v>35</v>
      </c>
      <c r="Z2" t="s">
        <v>80</v>
      </c>
      <c r="AE2" t="s">
        <v>28</v>
      </c>
      <c r="AJ2" t="s">
        <v>36</v>
      </c>
      <c r="AO2" t="s">
        <v>14</v>
      </c>
      <c r="AP2" t="s">
        <v>13</v>
      </c>
      <c r="AQ2" t="s">
        <v>14</v>
      </c>
      <c r="AR2" t="s">
        <v>14</v>
      </c>
      <c r="AS2" t="s">
        <v>13</v>
      </c>
      <c r="AT2" t="s">
        <v>25</v>
      </c>
      <c r="AU2" t="s">
        <v>25</v>
      </c>
      <c r="AV2" t="s">
        <v>25</v>
      </c>
      <c r="AW2" t="s">
        <v>27</v>
      </c>
      <c r="AX2" t="s">
        <v>27</v>
      </c>
      <c r="AY2" t="s">
        <v>25</v>
      </c>
      <c r="AZ2" t="s">
        <v>25</v>
      </c>
      <c r="BA2">
        <v>10</v>
      </c>
    </row>
    <row r="3" spans="1:53" x14ac:dyDescent="0.25">
      <c r="A3">
        <v>4</v>
      </c>
      <c r="B3" s="3">
        <v>6</v>
      </c>
      <c r="C3" s="2">
        <v>417</v>
      </c>
      <c r="D3" t="s">
        <v>71</v>
      </c>
      <c r="E3" s="1">
        <v>2</v>
      </c>
      <c r="F3" s="19">
        <v>41610</v>
      </c>
      <c r="I3" t="s">
        <v>11</v>
      </c>
      <c r="J3" t="s">
        <v>10</v>
      </c>
      <c r="K3" t="s">
        <v>78</v>
      </c>
      <c r="P3" t="s">
        <v>26</v>
      </c>
      <c r="U3" t="s">
        <v>36</v>
      </c>
      <c r="Z3" t="s">
        <v>61</v>
      </c>
      <c r="AA3" t="s">
        <v>62</v>
      </c>
      <c r="AE3" t="s">
        <v>27</v>
      </c>
      <c r="AF3" t="s">
        <v>28</v>
      </c>
      <c r="AJ3" t="s">
        <v>36</v>
      </c>
      <c r="AK3" t="s">
        <v>36</v>
      </c>
      <c r="AO3" t="s">
        <v>14</v>
      </c>
      <c r="AP3" t="s">
        <v>14</v>
      </c>
      <c r="AQ3" t="s">
        <v>14</v>
      </c>
      <c r="AR3" t="s">
        <v>14</v>
      </c>
      <c r="AS3" t="s">
        <v>14</v>
      </c>
      <c r="AT3" t="s">
        <v>25</v>
      </c>
      <c r="AU3" t="s">
        <v>25</v>
      </c>
      <c r="AV3" t="s">
        <v>25</v>
      </c>
      <c r="AW3" t="s">
        <v>28</v>
      </c>
      <c r="AX3" t="s">
        <v>27</v>
      </c>
      <c r="AY3" t="s">
        <v>25</v>
      </c>
      <c r="AZ3" t="s">
        <v>25</v>
      </c>
      <c r="BA3">
        <v>10</v>
      </c>
    </row>
    <row r="4" spans="1:53" x14ac:dyDescent="0.25">
      <c r="A4">
        <v>4</v>
      </c>
      <c r="B4" s="3">
        <v>6</v>
      </c>
      <c r="C4" s="2">
        <v>417</v>
      </c>
      <c r="D4" t="s">
        <v>71</v>
      </c>
      <c r="E4" s="1">
        <v>3</v>
      </c>
      <c r="F4" s="19">
        <v>41610</v>
      </c>
      <c r="H4" t="s">
        <v>14</v>
      </c>
      <c r="I4" t="s">
        <v>12</v>
      </c>
      <c r="J4" t="s">
        <v>9</v>
      </c>
      <c r="K4" t="s">
        <v>78</v>
      </c>
      <c r="P4" t="s">
        <v>25</v>
      </c>
      <c r="U4" t="s">
        <v>34</v>
      </c>
      <c r="Z4" t="s">
        <v>62</v>
      </c>
      <c r="AE4" t="s">
        <v>27</v>
      </c>
      <c r="AJ4" t="s">
        <v>36</v>
      </c>
      <c r="AO4" t="s">
        <v>14</v>
      </c>
      <c r="AP4" t="s">
        <v>14</v>
      </c>
      <c r="AQ4" t="s">
        <v>14</v>
      </c>
      <c r="AR4" t="s">
        <v>14</v>
      </c>
      <c r="AS4" t="s">
        <v>14</v>
      </c>
      <c r="AT4" t="s">
        <v>25</v>
      </c>
      <c r="AU4" t="s">
        <v>25</v>
      </c>
      <c r="AV4" t="s">
        <v>25</v>
      </c>
      <c r="AW4" t="s">
        <v>27</v>
      </c>
      <c r="AX4" t="s">
        <v>27</v>
      </c>
      <c r="AY4" t="s">
        <v>25</v>
      </c>
      <c r="AZ4" t="s">
        <v>25</v>
      </c>
      <c r="BA4">
        <v>10</v>
      </c>
    </row>
    <row r="5" spans="1:53" x14ac:dyDescent="0.25">
      <c r="A5">
        <v>4</v>
      </c>
      <c r="B5" s="3">
        <v>6</v>
      </c>
      <c r="C5" s="2">
        <v>417</v>
      </c>
      <c r="D5" t="s">
        <v>71</v>
      </c>
      <c r="E5" s="1">
        <v>4</v>
      </c>
      <c r="F5" s="19">
        <v>41610</v>
      </c>
      <c r="H5" t="s">
        <v>13</v>
      </c>
      <c r="I5" t="s">
        <v>12</v>
      </c>
      <c r="J5" t="s">
        <v>10</v>
      </c>
      <c r="K5" t="s">
        <v>78</v>
      </c>
      <c r="P5" t="s">
        <v>26</v>
      </c>
      <c r="U5" t="s">
        <v>35</v>
      </c>
      <c r="Z5" t="s">
        <v>62</v>
      </c>
      <c r="AE5" t="s">
        <v>28</v>
      </c>
      <c r="AJ5" t="s">
        <v>36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26</v>
      </c>
      <c r="AX5" t="s">
        <v>26</v>
      </c>
      <c r="BA5">
        <v>10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3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COUNTIF('Calle 19_data'!H2:H5,"Yes")</f>
        <v>2</v>
      </c>
      <c r="B2">
        <f>COUNTIF('Calle 19_data'!I2:I5,"Male")</f>
        <v>1</v>
      </c>
      <c r="C2">
        <f>COUNTIF('Calle 19_data'!J2:J5,"13-17")</f>
        <v>0</v>
      </c>
      <c r="I2">
        <f>COUNTIF('Calle 19_data'!P2:P5,"Extremely")</f>
        <v>0</v>
      </c>
      <c r="J2">
        <f>COUNTIF('Calle 19_data'!Q2:Q5,"Extremely")</f>
        <v>0</v>
      </c>
      <c r="K2">
        <f>COUNTIF('Calle 19_data'!R2:R5,"Extremely")</f>
        <v>0</v>
      </c>
      <c r="L2">
        <f>COUNTIF('Calle 19_data'!S2:S5,"Extremely")</f>
        <v>0</v>
      </c>
      <c r="M2">
        <f>COUNTIF('Calle 19_data'!T2:T5,"Extremely")</f>
        <v>0</v>
      </c>
      <c r="N2">
        <f>COUNTIF('Calle 19_data'!U2:U5,"0-2 days")</f>
        <v>1</v>
      </c>
      <c r="O2">
        <f>COUNTIF('Calle 19_data'!V2:V5,"0-2 days")</f>
        <v>0</v>
      </c>
      <c r="P2">
        <f>COUNTIF('Calle 19_data'!W2:W5,"0-2 days")</f>
        <v>0</v>
      </c>
      <c r="Q2">
        <f>COUNTIF('Calle 19_data'!X2:X5,"0-2 days")</f>
        <v>0</v>
      </c>
      <c r="R2">
        <f>COUNTIF('Calle 19_data'!Y2:Y5,"0-2 days")</f>
        <v>0</v>
      </c>
      <c r="X2">
        <f>COUNTIF('Calle 19_data'!AE2:AE5,"Extremely")</f>
        <v>2</v>
      </c>
      <c r="Y2">
        <f>COUNTIF('Calle 19_data'!AF2:AF5,"Extremely")</f>
        <v>1</v>
      </c>
      <c r="Z2">
        <f>COUNTIF('Calle 19_data'!AG2:AG5,"Extremely")</f>
        <v>0</v>
      </c>
      <c r="AA2">
        <f>COUNTIF('Calle 19_data'!AH2:AH5,"Extremely")</f>
        <v>0</v>
      </c>
      <c r="AB2">
        <f>COUNTIF('Calle 19_data'!AI2:AI5,"Extremely")</f>
        <v>0</v>
      </c>
      <c r="AC2">
        <f>COUNTIF('Calle 19_data'!AJ2:AJ5,"0-2 days")</f>
        <v>0</v>
      </c>
      <c r="AD2">
        <f>COUNTIF('Calle 19_data'!AK2:AK5,"0-2 days")</f>
        <v>0</v>
      </c>
      <c r="AE2">
        <f>COUNTIF('Calle 19_data'!AL2:AL5,"0-2 days")</f>
        <v>0</v>
      </c>
      <c r="AF2">
        <f>COUNTIF('Calle 19_data'!AM2:AM5,"0-2 days")</f>
        <v>0</v>
      </c>
      <c r="AG2">
        <f>COUNTIF('Calle 19_data'!AN2:AN5,"0-2 days")</f>
        <v>0</v>
      </c>
      <c r="AH2">
        <f>COUNTIF('Calle 19_data'!AO2:AO5,"Yes")</f>
        <v>0</v>
      </c>
      <c r="AI2">
        <f>COUNTIF('Calle 19_data'!AP2:AP5,"Yes")</f>
        <v>1</v>
      </c>
      <c r="AJ2">
        <f>COUNTIF('Calle 19_data'!AQ2:AQ5,"Yes")</f>
        <v>0</v>
      </c>
      <c r="AK2">
        <f>COUNTIF('Calle 19_data'!AR2:AR5,"No")</f>
        <v>4</v>
      </c>
      <c r="AL2">
        <f>COUNTIF('Calle 19_data'!AS2:AS5,"Yes")</f>
        <v>1</v>
      </c>
      <c r="AM2">
        <f>COUNTIF('Calle 19_data'!AT2:AT5,"Extremely")</f>
        <v>0</v>
      </c>
      <c r="AN2">
        <f>COUNTIF('Calle 19_data'!AU2:AU5,"Extremely")</f>
        <v>0</v>
      </c>
      <c r="AO2">
        <f>COUNTIF('Calle 19_data'!AV2:AV5,"Extremely")</f>
        <v>0</v>
      </c>
      <c r="AP2">
        <f>COUNTIF('Calle 19_data'!AW2:AW5,"Extremely")</f>
        <v>1</v>
      </c>
      <c r="AQ2">
        <f>COUNTIF('Calle 19_data'!AX2:AX5,"Extremely")</f>
        <v>0</v>
      </c>
      <c r="AR2">
        <f>COUNTIF('Calle 19_data'!AY2:AY5,"Extremely")</f>
        <v>0</v>
      </c>
      <c r="AS2">
        <f>COUNTIF('Calle 19_data'!AZ2:AZ5,"Extremely")</f>
        <v>0</v>
      </c>
      <c r="AT2">
        <f>COUNTIF('Calle 19_data'!BA2:BA5,"0")</f>
        <v>0</v>
      </c>
      <c r="AU2">
        <v>0</v>
      </c>
    </row>
    <row r="3" spans="1:47" x14ac:dyDescent="0.25">
      <c r="A3">
        <f>COUNTIF('Calle 19_data'!H2:H5,"No")</f>
        <v>1</v>
      </c>
      <c r="B3">
        <f>COUNTIF('Calle 19_data'!I2:I5,"Female")</f>
        <v>3</v>
      </c>
      <c r="C3">
        <f>COUNTIF('Calle 19_data'!J2:J5,"18-25")</f>
        <v>0</v>
      </c>
      <c r="I3">
        <f>COUNTIF('Calle 19_data'!P2:P5,"Very")</f>
        <v>0</v>
      </c>
      <c r="J3">
        <f>COUNTIF('Calle 19_data'!Q2:Q5,"Very")</f>
        <v>0</v>
      </c>
      <c r="K3">
        <f>COUNTIF('Calle 19_data'!R2:R5,"Very")</f>
        <v>0</v>
      </c>
      <c r="L3">
        <f>COUNTIF('Calle 19_data'!S2:S5,"Very")</f>
        <v>0</v>
      </c>
      <c r="M3">
        <f>COUNTIF('Calle 19_data'!T2:T5,"Very")</f>
        <v>0</v>
      </c>
      <c r="N3">
        <f>COUNTIF('Calle 19_data'!U2:U5,"3-4 days")</f>
        <v>1</v>
      </c>
      <c r="O3">
        <f>COUNTIF('Calle 19_data'!V2:V5,"3-4 days")</f>
        <v>1</v>
      </c>
      <c r="P3">
        <f>COUNTIF('Calle 19_data'!W2:W5,"3-4 days")</f>
        <v>1</v>
      </c>
      <c r="Q3">
        <f>COUNTIF('Calle 19_data'!X2:X5,"3-4 days")</f>
        <v>0</v>
      </c>
      <c r="R3">
        <f>COUNTIF('Calle 19_data'!Y2:Y5,"3-4 days")</f>
        <v>0</v>
      </c>
      <c r="X3">
        <f>COUNTIF('Calle 19_data'!AE2:AE5,"Very")</f>
        <v>2</v>
      </c>
      <c r="Y3">
        <f>COUNTIF('Calle 19_data'!AF2:AF5,"Very")</f>
        <v>0</v>
      </c>
      <c r="Z3">
        <f>COUNTIF('Calle 19_data'!AG2:AG5,"Very")</f>
        <v>0</v>
      </c>
      <c r="AA3">
        <f>COUNTIF('Calle 19_data'!AH2:AH5,"Very")</f>
        <v>0</v>
      </c>
      <c r="AB3">
        <f>COUNTIF('Calle 19_data'!AI2:AI5,"Very")</f>
        <v>0</v>
      </c>
      <c r="AC3">
        <f>COUNTIF('Calle 19_data'!AJ2:AJ5,"3-4 days")</f>
        <v>0</v>
      </c>
      <c r="AD3">
        <f>COUNTIF('Calle 19_data'!AK2:AK5,"3-4 days")</f>
        <v>0</v>
      </c>
      <c r="AE3">
        <f>COUNTIF('Calle 19_data'!AL2:AL5,"3-4 days")</f>
        <v>0</v>
      </c>
      <c r="AF3">
        <f>COUNTIF('Calle 19_data'!AM2:AM5,"3-4 days")</f>
        <v>0</v>
      </c>
      <c r="AG3">
        <f>COUNTIF('Calle 19_data'!AN2:AN5,"3-4 days")</f>
        <v>0</v>
      </c>
      <c r="AH3">
        <f>COUNTIF('Calle 19_data'!AO2:AO5,"No")</f>
        <v>4</v>
      </c>
      <c r="AI3">
        <f>COUNTIF('Calle 19_data'!AP2:AP5,"No")</f>
        <v>3</v>
      </c>
      <c r="AJ3">
        <f>COUNTIF('Calle 19_data'!AQ2:AQ5,"No")</f>
        <v>4</v>
      </c>
      <c r="AK3">
        <f>COUNTIF('Calle 19_data'!AR2:AR5,"Warning")</f>
        <v>0</v>
      </c>
      <c r="AL3">
        <f>COUNTIF('Calle 19_data'!AS2:AS5,"No")</f>
        <v>3</v>
      </c>
      <c r="AM3">
        <f>COUNTIF('Calle 19_data'!AT2:AT5,"Very")</f>
        <v>0</v>
      </c>
      <c r="AN3">
        <f>COUNTIF('Calle 19_data'!AU2:AU5,"Very")</f>
        <v>0</v>
      </c>
      <c r="AO3">
        <f>COUNTIF('Calle 19_data'!AV2:AV5,"Very")</f>
        <v>0</v>
      </c>
      <c r="AP3">
        <f>COUNTIF('Calle 19_data'!AW2:AW5,"Very")</f>
        <v>2</v>
      </c>
      <c r="AQ3">
        <f>COUNTIF('Calle 19_data'!AX2:AX5,"Very")</f>
        <v>3</v>
      </c>
      <c r="AR3">
        <f>COUNTIF('Calle 19_data'!AY2:AY5,"Very")</f>
        <v>0</v>
      </c>
      <c r="AS3">
        <f>COUNTIF('Calle 19_data'!AZ2:AZ5,"Very")</f>
        <v>0</v>
      </c>
      <c r="AT3">
        <f>COUNTIF('Calle 19_data'!BA2:BA5,"1")</f>
        <v>0</v>
      </c>
      <c r="AU3">
        <v>1</v>
      </c>
    </row>
    <row r="4" spans="1:47" x14ac:dyDescent="0.25">
      <c r="B4">
        <f>COUNTIF('Calle 19_data'!I2:I5,"Other")</f>
        <v>0</v>
      </c>
      <c r="C4">
        <f>COUNTIF('Calle 19_data'!J2:J5,"26-35")</f>
        <v>0</v>
      </c>
      <c r="I4">
        <f>COUNTIF('Calle 19_data'!P2:P5,"Moderately")</f>
        <v>0</v>
      </c>
      <c r="J4">
        <f>COUNTIF('Calle 19_data'!Q2:Q5,"Moderately")</f>
        <v>0</v>
      </c>
      <c r="K4">
        <f>COUNTIF('Calle 19_data'!R2:R5,"Moderately")</f>
        <v>0</v>
      </c>
      <c r="L4">
        <f>COUNTIF('Calle 19_data'!S2:S5,"Moderately")</f>
        <v>0</v>
      </c>
      <c r="M4">
        <f>COUNTIF('Calle 19_data'!T2:T5,"Moderately")</f>
        <v>0</v>
      </c>
      <c r="N4">
        <f>COUNTIF('Calle 19_data'!U2:U5,"5-7 days")</f>
        <v>2</v>
      </c>
      <c r="O4">
        <f>COUNTIF('Calle 19_data'!V2:V5,"5-7 days")</f>
        <v>0</v>
      </c>
      <c r="P4">
        <f>COUNTIF('Calle 19_data'!W2:W5,"5-7 days")</f>
        <v>0</v>
      </c>
      <c r="Q4">
        <f>COUNTIF('Calle 19_data'!X2:X5,"5-7 days")</f>
        <v>0</v>
      </c>
      <c r="R4">
        <f>COUNTIF('Calle 19_data'!Y2:Y5,"5-7 days")</f>
        <v>0</v>
      </c>
      <c r="X4">
        <f>COUNTIF('Calle 19_data'!AE2:AE5,"Moderately")</f>
        <v>0</v>
      </c>
      <c r="Y4">
        <f>COUNTIF('Calle 19_data'!AF2:AF5,"Moderately")</f>
        <v>0</v>
      </c>
      <c r="Z4">
        <f>COUNTIF('Calle 19_data'!AG2:AG5,"Moderately")</f>
        <v>0</v>
      </c>
      <c r="AA4">
        <f>COUNTIF('Calle 19_data'!AH2:AH5,"Moderately")</f>
        <v>0</v>
      </c>
      <c r="AB4">
        <f>COUNTIF('Calle 19_data'!AI2:AI5,"Moderately")</f>
        <v>0</v>
      </c>
      <c r="AC4">
        <f>COUNTIF('Calle 19_data'!AJ2:AJ5,"5-7 days")</f>
        <v>4</v>
      </c>
      <c r="AD4">
        <f>COUNTIF('Calle 19_data'!AK2:AK5,"5-7 days")</f>
        <v>1</v>
      </c>
      <c r="AE4">
        <f>COUNTIF('Calle 19_data'!AL2:AL5,"5-7 days")</f>
        <v>0</v>
      </c>
      <c r="AF4">
        <f>COUNTIF('Calle 19_data'!AM2:AM5,"5-7 days")</f>
        <v>0</v>
      </c>
      <c r="AG4">
        <f>COUNTIF('Calle 19_data'!AN2:AN5,"5-7 days")</f>
        <v>0</v>
      </c>
      <c r="AK4">
        <f>COUNTIF('Calle 19_data'!AR2:AR5,"Court")</f>
        <v>0</v>
      </c>
      <c r="AM4">
        <f>COUNTIF('Calle 19_data'!AT2:AT5,"Moderately")</f>
        <v>0</v>
      </c>
      <c r="AN4">
        <f>COUNTIF('Calle 19_data'!AU2:AU5,"Moderately")</f>
        <v>0</v>
      </c>
      <c r="AO4">
        <f>COUNTIF('Calle 19_data'!AV2:AV5,"Moderately")</f>
        <v>0</v>
      </c>
      <c r="AP4">
        <f>COUNTIF('Calle 19_data'!AW2:AW5,"Moderately")</f>
        <v>0</v>
      </c>
      <c r="AQ4">
        <f>COUNTIF('Calle 19_data'!AX2:AX5,"Moderately")</f>
        <v>0</v>
      </c>
      <c r="AR4">
        <f>COUNTIF('Calle 19_data'!AY2:AY5,"Moderately")</f>
        <v>0</v>
      </c>
      <c r="AS4">
        <f>COUNTIF('Calle 19_data'!AZ2:AZ5,"Moderately")</f>
        <v>0</v>
      </c>
      <c r="AT4">
        <f>COUNTIF('Calle 19_data'!BA2:BA5,"2")</f>
        <v>0</v>
      </c>
      <c r="AU4">
        <v>2</v>
      </c>
    </row>
    <row r="5" spans="1:47" x14ac:dyDescent="0.25">
      <c r="C5">
        <f>COUNTIF('Calle 19_data'!J2:J5,"36-45")</f>
        <v>0</v>
      </c>
      <c r="I5">
        <f>COUNTIF('Calle 19_data'!P2:P5,"Slightly")</f>
        <v>2</v>
      </c>
      <c r="J5">
        <f>COUNTIF('Calle 19_data'!Q2:Q5,"Slightly")</f>
        <v>0</v>
      </c>
      <c r="K5">
        <f>COUNTIF('Calle 19_data'!R2:R5,"Slightly")</f>
        <v>0</v>
      </c>
      <c r="L5">
        <f>COUNTIF('Calle 19_data'!S2:S5,"Slightly")</f>
        <v>0</v>
      </c>
      <c r="M5">
        <f>COUNTIF('Calle 19_data'!T2:T5,"Slightly")</f>
        <v>0</v>
      </c>
      <c r="X5">
        <f>COUNTIF('Calle 19_data'!AE2:AE5,"Slightly")</f>
        <v>0</v>
      </c>
      <c r="Y5">
        <f>COUNTIF('Calle 19_data'!AF2:AF5,"Slightly")</f>
        <v>0</v>
      </c>
      <c r="Z5">
        <f>COUNTIF('Calle 19_data'!AG2:AG5,"Slightly")</f>
        <v>0</v>
      </c>
      <c r="AA5">
        <f>COUNTIF('Calle 19_data'!AH2:AH5,"Slightly")</f>
        <v>0</v>
      </c>
      <c r="AB5">
        <f>COUNTIF('Calle 19_data'!AI2:AI5,"Slightly")</f>
        <v>0</v>
      </c>
      <c r="AK5">
        <f>COUNTIF('Calle 19_data'!AR2:AR5,"Fine")</f>
        <v>0</v>
      </c>
      <c r="AM5">
        <f>COUNTIF('Calle 19_data'!AT2:AT5,"Slightly")</f>
        <v>1</v>
      </c>
      <c r="AN5">
        <f>COUNTIF('Calle 19_data'!AU2:AU5,"Slightly")</f>
        <v>0</v>
      </c>
      <c r="AO5">
        <f>COUNTIF('Calle 19_data'!AV2:AV5,"Slightly")</f>
        <v>0</v>
      </c>
      <c r="AP5">
        <f>COUNTIF('Calle 19_data'!AW2:AW5,"Slightly")</f>
        <v>0</v>
      </c>
      <c r="AQ5">
        <f>COUNTIF('Calle 19_data'!AX2:AX5,"Slightly")</f>
        <v>1</v>
      </c>
      <c r="AR5">
        <f>COUNTIF('Calle 19_data'!AY2:AY5,"Slightly")</f>
        <v>0</v>
      </c>
      <c r="AS5">
        <f>COUNTIF('Calle 19_data'!AZ2:AZ5,"Slightly")</f>
        <v>0</v>
      </c>
      <c r="AT5">
        <f>COUNTIF('Calle 19_data'!BA2:BA5,"3")</f>
        <v>0</v>
      </c>
      <c r="AU5">
        <v>3</v>
      </c>
    </row>
    <row r="6" spans="1:47" x14ac:dyDescent="0.25">
      <c r="C6">
        <f>COUNTIF('Calle 19_data'!J2:J5,"46-55")</f>
        <v>1</v>
      </c>
      <c r="I6">
        <f>COUNTIF('Calle 19_data'!P2:P5,"Not at all")</f>
        <v>2</v>
      </c>
      <c r="J6">
        <f>COUNTIF('Calle 19_data'!Q2:Q5,"Not at all")</f>
        <v>1</v>
      </c>
      <c r="K6">
        <f>COUNTIF('Calle 19_data'!R2:R5,"Not at all")</f>
        <v>1</v>
      </c>
      <c r="L6">
        <f>COUNTIF('Calle 19_data'!S2:S5,"Not at all")</f>
        <v>0</v>
      </c>
      <c r="M6">
        <f>COUNTIF('Calle 19_data'!T2:T5,"Not at all")</f>
        <v>0</v>
      </c>
      <c r="X6">
        <f>COUNTIF('Calle 19_data'!AE2:AE5,"Not at all")</f>
        <v>0</v>
      </c>
      <c r="Y6">
        <f>COUNTIF('Calle 19_data'!AF2:AF5,"Not at all")</f>
        <v>0</v>
      </c>
      <c r="Z6">
        <f>COUNTIF('Calle 19_data'!AG2:AG5,"Not at all")</f>
        <v>0</v>
      </c>
      <c r="AA6">
        <f>COUNTIF('Calle 19_data'!AH2:AH5,"Not at all")</f>
        <v>0</v>
      </c>
      <c r="AB6">
        <f>COUNTIF('Calle 19_data'!AI2:AI5,"Not at all")</f>
        <v>0</v>
      </c>
      <c r="AM6">
        <f>COUNTIF('Calle 19_data'!AT2:AT5,"Not at all")</f>
        <v>3</v>
      </c>
      <c r="AN6">
        <f>COUNTIF('Calle 19_data'!AU2:AU5,"Not at all")</f>
        <v>3</v>
      </c>
      <c r="AO6">
        <f>COUNTIF('Calle 19_data'!AV2:AV5,"Not at all")</f>
        <v>3</v>
      </c>
      <c r="AP6">
        <f>COUNTIF('Calle 19_data'!AW2:AW5,"Not at all")</f>
        <v>0</v>
      </c>
      <c r="AQ6">
        <f>COUNTIF('Calle 19_data'!AX2:AX5,"Not at all")</f>
        <v>0</v>
      </c>
      <c r="AR6">
        <f>COUNTIF('Calle 19_data'!AY2:AY5,"Not at all")</f>
        <v>3</v>
      </c>
      <c r="AS6">
        <f>COUNTIF('Calle 19_data'!AZ2:AZ5,"Not at all")</f>
        <v>3</v>
      </c>
      <c r="AT6">
        <f>COUNTIF('Calle 19_data'!BA2:BA5,"4")</f>
        <v>0</v>
      </c>
      <c r="AU6">
        <v>4</v>
      </c>
    </row>
    <row r="7" spans="1:47" x14ac:dyDescent="0.25">
      <c r="C7">
        <f>COUNTIF('Calle 19_data'!J2:J5,"56+")</f>
        <v>3</v>
      </c>
      <c r="AT7">
        <f>COUNTIF('Calle 19_data'!BA2:BA5,"5")</f>
        <v>0</v>
      </c>
      <c r="AU7">
        <v>5</v>
      </c>
    </row>
    <row r="8" spans="1:47" x14ac:dyDescent="0.25">
      <c r="AT8">
        <f>COUNTIF('Calle 19_data'!BA2:BA5,"6")</f>
        <v>0</v>
      </c>
      <c r="AU8">
        <v>6</v>
      </c>
    </row>
    <row r="9" spans="1:47" x14ac:dyDescent="0.25">
      <c r="AT9">
        <f>COUNTIF('Calle 19_data'!BA2:BA5,"7")</f>
        <v>0</v>
      </c>
      <c r="AU9">
        <v>7</v>
      </c>
    </row>
    <row r="10" spans="1:47" x14ac:dyDescent="0.25">
      <c r="AT10">
        <f>COUNTIF('Calle 19_data'!BA2:BA5,"8")</f>
        <v>0</v>
      </c>
      <c r="AU10">
        <v>8</v>
      </c>
    </row>
    <row r="11" spans="1:47" x14ac:dyDescent="0.25">
      <c r="AT11">
        <f>COUNTIF('Calle 19_data'!BA2:BA5,"9")</f>
        <v>0</v>
      </c>
      <c r="AU11">
        <v>9</v>
      </c>
    </row>
    <row r="12" spans="1:47" x14ac:dyDescent="0.25">
      <c r="AT12">
        <f>COUNTIF('Calle 19_data'!BA2:BA5,"10")</f>
        <v>4</v>
      </c>
      <c r="AU12">
        <v>10</v>
      </c>
    </row>
    <row r="14" spans="1:47" x14ac:dyDescent="0.25">
      <c r="A14">
        <f>SUM(A2:A3)</f>
        <v>3</v>
      </c>
      <c r="B14">
        <f>SUM(B2:B4)</f>
        <v>4</v>
      </c>
      <c r="C14">
        <f>SUM(C2:C7)</f>
        <v>4</v>
      </c>
      <c r="I14">
        <f>SUM(I2:I6)</f>
        <v>4</v>
      </c>
      <c r="J14">
        <f>SUM(J2:J6)</f>
        <v>1</v>
      </c>
      <c r="K14">
        <f>SUM(K2:K6)</f>
        <v>1</v>
      </c>
      <c r="L14">
        <f>SUM(L2:L6)</f>
        <v>0</v>
      </c>
      <c r="M14">
        <f>SUM(M2:M6)</f>
        <v>0</v>
      </c>
      <c r="N14">
        <f>SUM(N2:N4)</f>
        <v>4</v>
      </c>
      <c r="O14">
        <f>SUM(O2:O4)</f>
        <v>1</v>
      </c>
      <c r="P14">
        <f>SUM(P2:P4)</f>
        <v>1</v>
      </c>
      <c r="Q14">
        <f>SUM(Q2:Q4)</f>
        <v>0</v>
      </c>
      <c r="R14">
        <f>SUM(R2:R4)</f>
        <v>0</v>
      </c>
      <c r="X14">
        <f>SUM(X2:X6)</f>
        <v>4</v>
      </c>
      <c r="Y14">
        <f>SUM(Y2:Y6)</f>
        <v>1</v>
      </c>
      <c r="Z14">
        <f>SUM(Z2:Z6)</f>
        <v>0</v>
      </c>
      <c r="AA14">
        <f>SUM(AA2:AA6)</f>
        <v>0</v>
      </c>
      <c r="AB14">
        <f>SUM(AB2:AB6)</f>
        <v>0</v>
      </c>
      <c r="AC14">
        <f>SUM(AC2:AC4)</f>
        <v>4</v>
      </c>
      <c r="AD14">
        <f>SUM(AD2:AD4)</f>
        <v>1</v>
      </c>
      <c r="AE14">
        <f>SUM(AE2:AE4)</f>
        <v>0</v>
      </c>
      <c r="AF14">
        <f>SUM(AF2:AF4)</f>
        <v>0</v>
      </c>
      <c r="AG14">
        <f>SUM(AG2:AG4)</f>
        <v>0</v>
      </c>
      <c r="AH14">
        <f>SUM(AH2:AH3)</f>
        <v>4</v>
      </c>
      <c r="AI14">
        <f>SUM(AI2:AI3)</f>
        <v>4</v>
      </c>
      <c r="AJ14">
        <f>SUM(AJ2:AJ3)</f>
        <v>4</v>
      </c>
      <c r="AK14">
        <f>SUM(AK2:AK5)</f>
        <v>4</v>
      </c>
      <c r="AL14">
        <f>SUM(AL2:AL3)</f>
        <v>4</v>
      </c>
      <c r="AM14">
        <f t="shared" ref="AM14:AS14" si="0">SUM(AM2:AM6)</f>
        <v>4</v>
      </c>
      <c r="AN14">
        <f t="shared" si="0"/>
        <v>3</v>
      </c>
      <c r="AO14">
        <f t="shared" si="0"/>
        <v>3</v>
      </c>
      <c r="AP14">
        <f t="shared" si="0"/>
        <v>3</v>
      </c>
      <c r="AQ14">
        <f t="shared" si="0"/>
        <v>4</v>
      </c>
      <c r="AR14">
        <f t="shared" si="0"/>
        <v>3</v>
      </c>
      <c r="AS14">
        <f t="shared" si="0"/>
        <v>3</v>
      </c>
      <c r="AT14">
        <f>SUM(AT2:AT12)</f>
        <v>4</v>
      </c>
    </row>
    <row r="16" spans="1:47" x14ac:dyDescent="0.25">
      <c r="AT16">
        <f>SUM(AT2:AT6)</f>
        <v>0</v>
      </c>
      <c r="AU16" s="15" t="s">
        <v>133</v>
      </c>
    </row>
    <row r="17" spans="1:47" x14ac:dyDescent="0.25">
      <c r="AT17">
        <f>SUM(AT8:AT12)</f>
        <v>4</v>
      </c>
      <c r="AU17" s="15" t="s">
        <v>134</v>
      </c>
    </row>
    <row r="19" spans="1:47" x14ac:dyDescent="0.25">
      <c r="AT19">
        <f>(SUMPRODUCT(AU2:AU12,AT2:AT12)/SUM(AT2:AT12))</f>
        <v>10</v>
      </c>
      <c r="AU19" t="s">
        <v>148</v>
      </c>
    </row>
    <row r="21" spans="1:47" x14ac:dyDescent="0.25">
      <c r="A21" s="16">
        <f t="shared" ref="A21:C22" si="1">A2/A$14</f>
        <v>0.66666666666666663</v>
      </c>
      <c r="B21" s="16">
        <f t="shared" si="1"/>
        <v>0.25</v>
      </c>
      <c r="C21" s="16">
        <f t="shared" si="1"/>
        <v>0</v>
      </c>
      <c r="D21" s="16"/>
      <c r="E21" s="16"/>
      <c r="F21" s="16"/>
      <c r="G21" s="16"/>
      <c r="H21" s="16"/>
      <c r="I21" s="16">
        <f t="shared" ref="I21:R21" si="2">I2/I$14</f>
        <v>0</v>
      </c>
      <c r="J21" s="16">
        <f t="shared" si="2"/>
        <v>0</v>
      </c>
      <c r="K21" s="16">
        <f t="shared" si="2"/>
        <v>0</v>
      </c>
      <c r="L21" s="16" t="e">
        <f t="shared" si="2"/>
        <v>#DIV/0!</v>
      </c>
      <c r="M21" s="16" t="e">
        <f t="shared" si="2"/>
        <v>#DIV/0!</v>
      </c>
      <c r="N21" s="16">
        <f t="shared" si="2"/>
        <v>0.25</v>
      </c>
      <c r="O21" s="16">
        <f t="shared" si="2"/>
        <v>0</v>
      </c>
      <c r="P21" s="16">
        <f t="shared" si="2"/>
        <v>0</v>
      </c>
      <c r="Q21" s="16" t="e">
        <f t="shared" si="2"/>
        <v>#DIV/0!</v>
      </c>
      <c r="R21" s="16" t="e">
        <f t="shared" si="2"/>
        <v>#DIV/0!</v>
      </c>
      <c r="X21" s="16">
        <f t="shared" ref="X21:AT21" si="3">X2/X$14</f>
        <v>0.5</v>
      </c>
      <c r="Y21" s="16">
        <f t="shared" si="3"/>
        <v>1</v>
      </c>
      <c r="Z21" s="16" t="e">
        <f t="shared" si="3"/>
        <v>#DIV/0!</v>
      </c>
      <c r="AA21" s="16" t="e">
        <f t="shared" si="3"/>
        <v>#DIV/0!</v>
      </c>
      <c r="AB21" s="16" t="e">
        <f t="shared" si="3"/>
        <v>#DIV/0!</v>
      </c>
      <c r="AC21" s="16">
        <f t="shared" si="3"/>
        <v>0</v>
      </c>
      <c r="AD21" s="16">
        <f t="shared" si="3"/>
        <v>0</v>
      </c>
      <c r="AE21" s="16" t="e">
        <f t="shared" si="3"/>
        <v>#DIV/0!</v>
      </c>
      <c r="AF21" s="16" t="e">
        <f t="shared" si="3"/>
        <v>#DIV/0!</v>
      </c>
      <c r="AG21" s="16" t="e">
        <f t="shared" si="3"/>
        <v>#DIV/0!</v>
      </c>
      <c r="AH21" s="16">
        <f t="shared" si="3"/>
        <v>0</v>
      </c>
      <c r="AI21" s="16">
        <f t="shared" si="3"/>
        <v>0.25</v>
      </c>
      <c r="AJ21" s="16">
        <f t="shared" si="3"/>
        <v>0</v>
      </c>
      <c r="AK21" s="16">
        <f t="shared" si="3"/>
        <v>1</v>
      </c>
      <c r="AL21" s="16">
        <f t="shared" si="3"/>
        <v>0.25</v>
      </c>
      <c r="AM21" s="16">
        <f t="shared" si="3"/>
        <v>0</v>
      </c>
      <c r="AN21" s="16">
        <f t="shared" si="3"/>
        <v>0</v>
      </c>
      <c r="AO21" s="16">
        <f t="shared" si="3"/>
        <v>0</v>
      </c>
      <c r="AP21" s="16">
        <f t="shared" si="3"/>
        <v>0.33333333333333331</v>
      </c>
      <c r="AQ21" s="16">
        <f t="shared" si="3"/>
        <v>0</v>
      </c>
      <c r="AR21" s="16">
        <f t="shared" si="3"/>
        <v>0</v>
      </c>
      <c r="AS21" s="16">
        <f t="shared" si="3"/>
        <v>0</v>
      </c>
      <c r="AT21" s="16">
        <f t="shared" si="3"/>
        <v>0</v>
      </c>
      <c r="AU21">
        <v>0</v>
      </c>
    </row>
    <row r="22" spans="1:47" x14ac:dyDescent="0.25">
      <c r="A22" s="16">
        <f t="shared" si="1"/>
        <v>0.33333333333333331</v>
      </c>
      <c r="B22" s="16">
        <f t="shared" si="1"/>
        <v>0.75</v>
      </c>
      <c r="C22" s="16">
        <f t="shared" si="1"/>
        <v>0</v>
      </c>
      <c r="D22" s="16"/>
      <c r="E22" s="16"/>
      <c r="F22" s="16"/>
      <c r="G22" s="16"/>
      <c r="H22" s="16"/>
      <c r="I22" s="16">
        <f t="shared" ref="I22:R22" si="4">I3/I$14</f>
        <v>0</v>
      </c>
      <c r="J22" s="16">
        <f t="shared" si="4"/>
        <v>0</v>
      </c>
      <c r="K22" s="16">
        <f t="shared" si="4"/>
        <v>0</v>
      </c>
      <c r="L22" s="16" t="e">
        <f t="shared" si="4"/>
        <v>#DIV/0!</v>
      </c>
      <c r="M22" s="16" t="e">
        <f t="shared" si="4"/>
        <v>#DIV/0!</v>
      </c>
      <c r="N22" s="16">
        <f t="shared" si="4"/>
        <v>0.25</v>
      </c>
      <c r="O22" s="16">
        <f t="shared" si="4"/>
        <v>1</v>
      </c>
      <c r="P22" s="16">
        <f t="shared" si="4"/>
        <v>1</v>
      </c>
      <c r="Q22" s="16" t="e">
        <f t="shared" si="4"/>
        <v>#DIV/0!</v>
      </c>
      <c r="R22" s="16" t="e">
        <f t="shared" si="4"/>
        <v>#DIV/0!</v>
      </c>
      <c r="X22" s="16">
        <f t="shared" ref="X22:AT22" si="5">X3/X$14</f>
        <v>0.5</v>
      </c>
      <c r="Y22" s="16">
        <f t="shared" si="5"/>
        <v>0</v>
      </c>
      <c r="Z22" s="16" t="e">
        <f t="shared" si="5"/>
        <v>#DIV/0!</v>
      </c>
      <c r="AA22" s="16" t="e">
        <f t="shared" si="5"/>
        <v>#DIV/0!</v>
      </c>
      <c r="AB22" s="16" t="e">
        <f t="shared" si="5"/>
        <v>#DIV/0!</v>
      </c>
      <c r="AC22" s="16">
        <f t="shared" si="5"/>
        <v>0</v>
      </c>
      <c r="AD22" s="16">
        <f t="shared" si="5"/>
        <v>0</v>
      </c>
      <c r="AE22" s="16" t="e">
        <f t="shared" si="5"/>
        <v>#DIV/0!</v>
      </c>
      <c r="AF22" s="16" t="e">
        <f t="shared" si="5"/>
        <v>#DIV/0!</v>
      </c>
      <c r="AG22" s="16" t="e">
        <f t="shared" si="5"/>
        <v>#DIV/0!</v>
      </c>
      <c r="AH22" s="16">
        <f t="shared" si="5"/>
        <v>1</v>
      </c>
      <c r="AI22" s="16">
        <f t="shared" si="5"/>
        <v>0.75</v>
      </c>
      <c r="AJ22" s="16">
        <f t="shared" si="5"/>
        <v>1</v>
      </c>
      <c r="AK22" s="16">
        <f t="shared" si="5"/>
        <v>0</v>
      </c>
      <c r="AL22" s="16">
        <f t="shared" si="5"/>
        <v>0.75</v>
      </c>
      <c r="AM22" s="16">
        <f t="shared" si="5"/>
        <v>0</v>
      </c>
      <c r="AN22" s="16">
        <f t="shared" si="5"/>
        <v>0</v>
      </c>
      <c r="AO22" s="16">
        <f t="shared" si="5"/>
        <v>0</v>
      </c>
      <c r="AP22" s="16">
        <f t="shared" si="5"/>
        <v>0.66666666666666663</v>
      </c>
      <c r="AQ22" s="16">
        <f t="shared" si="5"/>
        <v>0.75</v>
      </c>
      <c r="AR22" s="16">
        <f t="shared" si="5"/>
        <v>0</v>
      </c>
      <c r="AS22" s="16">
        <f t="shared" si="5"/>
        <v>0</v>
      </c>
      <c r="AT22" s="16">
        <f t="shared" si="5"/>
        <v>0</v>
      </c>
      <c r="AU22">
        <v>1</v>
      </c>
    </row>
    <row r="23" spans="1:47" x14ac:dyDescent="0.25">
      <c r="B23" s="16">
        <f>B4/B$14</f>
        <v>0</v>
      </c>
      <c r="C23" s="16">
        <f>C4/C$14</f>
        <v>0</v>
      </c>
      <c r="D23" s="16"/>
      <c r="E23" s="16"/>
      <c r="F23" s="16"/>
      <c r="G23" s="16"/>
      <c r="H23" s="16"/>
      <c r="I23" s="16">
        <f t="shared" ref="I23:R23" si="6">I4/I$14</f>
        <v>0</v>
      </c>
      <c r="J23" s="16">
        <f t="shared" si="6"/>
        <v>0</v>
      </c>
      <c r="K23" s="16">
        <f t="shared" si="6"/>
        <v>0</v>
      </c>
      <c r="L23" s="16" t="e">
        <f t="shared" si="6"/>
        <v>#DIV/0!</v>
      </c>
      <c r="M23" s="16" t="e">
        <f t="shared" si="6"/>
        <v>#DIV/0!</v>
      </c>
      <c r="N23" s="16">
        <f t="shared" si="6"/>
        <v>0.5</v>
      </c>
      <c r="O23" s="16">
        <f t="shared" si="6"/>
        <v>0</v>
      </c>
      <c r="P23" s="16">
        <f t="shared" si="6"/>
        <v>0</v>
      </c>
      <c r="Q23" s="16" t="e">
        <f t="shared" si="6"/>
        <v>#DIV/0!</v>
      </c>
      <c r="R23" s="16" t="e">
        <f t="shared" si="6"/>
        <v>#DIV/0!</v>
      </c>
      <c r="X23" s="16">
        <f t="shared" ref="X23:AG23" si="7">X4/X$14</f>
        <v>0</v>
      </c>
      <c r="Y23" s="16">
        <f t="shared" si="7"/>
        <v>0</v>
      </c>
      <c r="Z23" s="16" t="e">
        <f t="shared" si="7"/>
        <v>#DIV/0!</v>
      </c>
      <c r="AA23" s="16" t="e">
        <f t="shared" si="7"/>
        <v>#DIV/0!</v>
      </c>
      <c r="AB23" s="16" t="e">
        <f t="shared" si="7"/>
        <v>#DIV/0!</v>
      </c>
      <c r="AC23" s="16">
        <f t="shared" si="7"/>
        <v>1</v>
      </c>
      <c r="AD23" s="16">
        <f t="shared" si="7"/>
        <v>1</v>
      </c>
      <c r="AE23" s="16" t="e">
        <f t="shared" si="7"/>
        <v>#DIV/0!</v>
      </c>
      <c r="AF23" s="16" t="e">
        <f t="shared" si="7"/>
        <v>#DIV/0!</v>
      </c>
      <c r="AG23" s="16" t="e">
        <f t="shared" si="7"/>
        <v>#DIV/0!</v>
      </c>
      <c r="AK23" s="16">
        <f>AK4/AK$14</f>
        <v>0</v>
      </c>
      <c r="AM23" s="16">
        <f t="shared" ref="AM23:AT25" si="8">AM4/AM$14</f>
        <v>0</v>
      </c>
      <c r="AN23" s="16">
        <f t="shared" si="8"/>
        <v>0</v>
      </c>
      <c r="AO23" s="16">
        <f t="shared" si="8"/>
        <v>0</v>
      </c>
      <c r="AP23" s="16">
        <f t="shared" si="8"/>
        <v>0</v>
      </c>
      <c r="AQ23" s="16">
        <f t="shared" si="8"/>
        <v>0</v>
      </c>
      <c r="AR23" s="16">
        <f t="shared" si="8"/>
        <v>0</v>
      </c>
      <c r="AS23" s="16">
        <f t="shared" si="8"/>
        <v>0</v>
      </c>
      <c r="AT23" s="16">
        <f t="shared" si="8"/>
        <v>0</v>
      </c>
      <c r="AU23">
        <v>2</v>
      </c>
    </row>
    <row r="24" spans="1:47" x14ac:dyDescent="0.25">
      <c r="C24" s="16">
        <f>C5/C$14</f>
        <v>0</v>
      </c>
      <c r="D24" s="16"/>
      <c r="E24" s="16"/>
      <c r="F24" s="16"/>
      <c r="G24" s="16"/>
      <c r="H24" s="16"/>
      <c r="I24" s="16">
        <f t="shared" ref="I24:M25" si="9">I5/I$14</f>
        <v>0.5</v>
      </c>
      <c r="J24" s="16">
        <f t="shared" si="9"/>
        <v>0</v>
      </c>
      <c r="K24" s="16">
        <f t="shared" si="9"/>
        <v>0</v>
      </c>
      <c r="L24" s="16" t="e">
        <f t="shared" si="9"/>
        <v>#DIV/0!</v>
      </c>
      <c r="M24" s="16" t="e">
        <f t="shared" si="9"/>
        <v>#DIV/0!</v>
      </c>
      <c r="N24" s="16"/>
      <c r="O24" s="16"/>
      <c r="P24" s="16"/>
      <c r="Q24" s="16"/>
      <c r="R24" s="16"/>
      <c r="X24" s="16">
        <f t="shared" ref="X24:AB25" si="10">X5/X$14</f>
        <v>0</v>
      </c>
      <c r="Y24" s="16">
        <f t="shared" si="10"/>
        <v>0</v>
      </c>
      <c r="Z24" s="16" t="e">
        <f t="shared" si="10"/>
        <v>#DIV/0!</v>
      </c>
      <c r="AA24" s="16" t="e">
        <f t="shared" si="10"/>
        <v>#DIV/0!</v>
      </c>
      <c r="AB24" s="16" t="e">
        <f t="shared" si="10"/>
        <v>#DIV/0!</v>
      </c>
      <c r="AC24" s="16"/>
      <c r="AD24" s="16"/>
      <c r="AE24" s="16"/>
      <c r="AF24" s="16"/>
      <c r="AG24" s="16"/>
      <c r="AK24" s="16">
        <f>AK5/AK$14</f>
        <v>0</v>
      </c>
      <c r="AM24" s="16">
        <f t="shared" si="8"/>
        <v>0.25</v>
      </c>
      <c r="AN24" s="16">
        <f t="shared" si="8"/>
        <v>0</v>
      </c>
      <c r="AO24" s="16">
        <f t="shared" si="8"/>
        <v>0</v>
      </c>
      <c r="AP24" s="16">
        <f t="shared" si="8"/>
        <v>0</v>
      </c>
      <c r="AQ24" s="16">
        <f t="shared" si="8"/>
        <v>0.25</v>
      </c>
      <c r="AR24" s="16">
        <f t="shared" si="8"/>
        <v>0</v>
      </c>
      <c r="AS24" s="16">
        <f t="shared" si="8"/>
        <v>0</v>
      </c>
      <c r="AT24" s="16">
        <f t="shared" si="8"/>
        <v>0</v>
      </c>
      <c r="AU24">
        <v>3</v>
      </c>
    </row>
    <row r="25" spans="1:47" x14ac:dyDescent="0.25">
      <c r="C25" s="16">
        <f>C6/C$14</f>
        <v>0.25</v>
      </c>
      <c r="D25" s="16"/>
      <c r="E25" s="16"/>
      <c r="F25" s="16"/>
      <c r="G25" s="16"/>
      <c r="H25" s="16"/>
      <c r="I25" s="16">
        <f t="shared" si="9"/>
        <v>0.5</v>
      </c>
      <c r="J25" s="16">
        <f t="shared" si="9"/>
        <v>1</v>
      </c>
      <c r="K25" s="16">
        <f t="shared" si="9"/>
        <v>1</v>
      </c>
      <c r="L25" s="16" t="e">
        <f t="shared" si="9"/>
        <v>#DIV/0!</v>
      </c>
      <c r="M25" s="16" t="e">
        <f t="shared" si="9"/>
        <v>#DIV/0!</v>
      </c>
      <c r="N25" s="16"/>
      <c r="O25" s="16"/>
      <c r="P25" s="16"/>
      <c r="Q25" s="16"/>
      <c r="R25" s="16"/>
      <c r="X25" s="16">
        <f t="shared" si="10"/>
        <v>0</v>
      </c>
      <c r="Y25" s="16">
        <f t="shared" si="10"/>
        <v>0</v>
      </c>
      <c r="Z25" s="16" t="e">
        <f t="shared" si="10"/>
        <v>#DIV/0!</v>
      </c>
      <c r="AA25" s="16" t="e">
        <f t="shared" si="10"/>
        <v>#DIV/0!</v>
      </c>
      <c r="AB25" s="16" t="e">
        <f t="shared" si="10"/>
        <v>#DIV/0!</v>
      </c>
      <c r="AC25" s="16"/>
      <c r="AD25" s="16"/>
      <c r="AE25" s="16"/>
      <c r="AF25" s="16"/>
      <c r="AG25" s="16"/>
      <c r="AM25" s="16">
        <f t="shared" si="8"/>
        <v>0.75</v>
      </c>
      <c r="AN25" s="16">
        <f t="shared" si="8"/>
        <v>1</v>
      </c>
      <c r="AO25" s="16">
        <f t="shared" si="8"/>
        <v>1</v>
      </c>
      <c r="AP25" s="16">
        <f t="shared" si="8"/>
        <v>0</v>
      </c>
      <c r="AQ25" s="16">
        <f t="shared" si="8"/>
        <v>0</v>
      </c>
      <c r="AR25" s="16">
        <f t="shared" si="8"/>
        <v>1</v>
      </c>
      <c r="AS25" s="16">
        <f t="shared" si="8"/>
        <v>1</v>
      </c>
      <c r="AT25" s="16">
        <f t="shared" si="8"/>
        <v>0</v>
      </c>
      <c r="AU25">
        <v>4</v>
      </c>
    </row>
    <row r="26" spans="1:47" x14ac:dyDescent="0.25">
      <c r="C26" s="16">
        <f>C7/C$14</f>
        <v>0.75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ref="AT26:AT31" si="11">AT7/AT$14</f>
        <v>0</v>
      </c>
      <c r="AU26">
        <v>5</v>
      </c>
    </row>
    <row r="27" spans="1:47" x14ac:dyDescent="0.25">
      <c r="AT27" s="16">
        <f t="shared" si="11"/>
        <v>0</v>
      </c>
      <c r="AU27">
        <v>6</v>
      </c>
    </row>
    <row r="28" spans="1:47" x14ac:dyDescent="0.25">
      <c r="AT28" s="16">
        <f t="shared" si="11"/>
        <v>0</v>
      </c>
      <c r="AU28">
        <v>7</v>
      </c>
    </row>
    <row r="29" spans="1:47" x14ac:dyDescent="0.25">
      <c r="AT29" s="16">
        <f t="shared" si="11"/>
        <v>0</v>
      </c>
      <c r="AU29">
        <v>8</v>
      </c>
    </row>
    <row r="30" spans="1:47" x14ac:dyDescent="0.25">
      <c r="AT30" s="16">
        <f t="shared" si="11"/>
        <v>0</v>
      </c>
      <c r="AU30">
        <v>9</v>
      </c>
    </row>
    <row r="31" spans="1:47" x14ac:dyDescent="0.25">
      <c r="AT31" s="16">
        <f t="shared" si="11"/>
        <v>1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1</v>
      </c>
      <c r="D33" s="17"/>
      <c r="E33" s="17"/>
      <c r="F33" s="17"/>
      <c r="G33" s="17"/>
      <c r="H33" s="17"/>
      <c r="I33" s="17">
        <f>SUM(I21:I25)</f>
        <v>1</v>
      </c>
      <c r="J33" s="17">
        <f>SUM(J21:J25)</f>
        <v>1</v>
      </c>
      <c r="K33" s="17">
        <f>SUM(K21:K25)</f>
        <v>1</v>
      </c>
      <c r="L33" s="17" t="e">
        <f>SUM(L21:L25)</f>
        <v>#DIV/0!</v>
      </c>
      <c r="M33" s="17" t="e">
        <f>SUM(M21:M25)</f>
        <v>#DIV/0!</v>
      </c>
      <c r="N33" s="17">
        <f>SUM(N21:N23)</f>
        <v>1</v>
      </c>
      <c r="O33" s="17">
        <f>SUM(O21:O23)</f>
        <v>1</v>
      </c>
      <c r="P33" s="17">
        <f>SUM(P21:P23)</f>
        <v>1</v>
      </c>
      <c r="Q33" s="17" t="e">
        <f>SUM(Q21:Q23)</f>
        <v>#DIV/0!</v>
      </c>
      <c r="R33" s="17" t="e">
        <f>SUM(R21:R23)</f>
        <v>#DIV/0!</v>
      </c>
      <c r="X33" s="17">
        <f>SUM(X21:X25)</f>
        <v>1</v>
      </c>
      <c r="Y33" s="17">
        <f>SUM(Y21:Y25)</f>
        <v>1</v>
      </c>
      <c r="Z33" s="17" t="e">
        <f>SUM(Z21:Z25)</f>
        <v>#DIV/0!</v>
      </c>
      <c r="AA33" s="17" t="e">
        <f>SUM(AA21:AA25)</f>
        <v>#DIV/0!</v>
      </c>
      <c r="AB33" s="17" t="e">
        <f>SUM(AB21:AB25)</f>
        <v>#DIV/0!</v>
      </c>
      <c r="AC33" s="17">
        <f>SUM(AC21:AC23)</f>
        <v>1</v>
      </c>
      <c r="AD33" s="17">
        <f>SUM(AD21:AD23)</f>
        <v>1</v>
      </c>
      <c r="AE33" s="17" t="e">
        <f>SUM(AE21:AE23)</f>
        <v>#DIV/0!</v>
      </c>
      <c r="AF33" s="17" t="e">
        <f>SUM(AF21:AF23)</f>
        <v>#DIV/0!</v>
      </c>
      <c r="AG33" s="17" t="e">
        <f>SUM(AG21:AG23)</f>
        <v>#DIV/0!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 t="shared" ref="AM33:AS33" si="12">SUM(AM21:AM25)</f>
        <v>1</v>
      </c>
      <c r="AN33" s="17">
        <f t="shared" si="12"/>
        <v>1</v>
      </c>
      <c r="AO33" s="17">
        <f t="shared" si="12"/>
        <v>1</v>
      </c>
      <c r="AP33" s="17">
        <f t="shared" si="12"/>
        <v>1</v>
      </c>
      <c r="AQ33" s="17">
        <f t="shared" si="12"/>
        <v>1</v>
      </c>
      <c r="AR33" s="17">
        <f t="shared" si="12"/>
        <v>1</v>
      </c>
      <c r="AS33" s="17">
        <f t="shared" si="12"/>
        <v>1</v>
      </c>
      <c r="AT33" s="17">
        <f>SUM(AT21:AT31)</f>
        <v>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14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  <row r="14" spans="1:46" x14ac:dyDescent="0.25">
      <c r="F14" s="15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20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57031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1" width="16" bestFit="1" customWidth="1"/>
    <col min="12" max="12" width="27.140625" customWidth="1"/>
    <col min="13" max="13" width="17.28515625" bestFit="1" customWidth="1"/>
    <col min="14" max="15" width="16" bestFit="1" customWidth="1"/>
    <col min="16" max="20" width="11.7109375" bestFit="1" customWidth="1"/>
    <col min="21" max="25" width="8.7109375" bestFit="1" customWidth="1"/>
    <col min="26" max="26" width="21.5703125" bestFit="1" customWidth="1"/>
    <col min="27" max="27" width="17.85546875" bestFit="1" customWidth="1"/>
    <col min="28" max="28" width="18.85546875" bestFit="1" customWidth="1"/>
    <col min="29" max="30" width="17.85546875" bestFit="1" customWidth="1"/>
    <col min="31" max="33" width="11.28515625" bestFit="1" customWidth="1"/>
    <col min="34" max="35" width="10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52" width="11.28515625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138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>
        <v>4</v>
      </c>
      <c r="B2" s="3">
        <v>10</v>
      </c>
      <c r="C2" s="2">
        <v>714</v>
      </c>
      <c r="D2" t="s">
        <v>72</v>
      </c>
      <c r="E2" s="1">
        <v>1</v>
      </c>
      <c r="F2" s="19">
        <v>41610</v>
      </c>
      <c r="H2" t="s">
        <v>14</v>
      </c>
      <c r="I2" t="s">
        <v>11</v>
      </c>
      <c r="J2" t="s">
        <v>9</v>
      </c>
      <c r="K2" t="s">
        <v>58</v>
      </c>
      <c r="P2" t="s">
        <v>27</v>
      </c>
      <c r="U2" t="s">
        <v>36</v>
      </c>
      <c r="Z2" t="s">
        <v>23</v>
      </c>
      <c r="AE2" t="s">
        <v>26</v>
      </c>
      <c r="AJ2" t="s">
        <v>34</v>
      </c>
      <c r="AO2" t="s">
        <v>14</v>
      </c>
      <c r="AP2" t="s">
        <v>14</v>
      </c>
      <c r="AQ2" t="s">
        <v>14</v>
      </c>
      <c r="AR2" t="s">
        <v>14</v>
      </c>
      <c r="AS2" t="s">
        <v>14</v>
      </c>
      <c r="AT2" t="s">
        <v>25</v>
      </c>
      <c r="AU2" t="s">
        <v>25</v>
      </c>
      <c r="AV2" t="s">
        <v>25</v>
      </c>
      <c r="AW2" t="s">
        <v>26</v>
      </c>
      <c r="AX2" t="s">
        <v>26</v>
      </c>
      <c r="BA2">
        <v>0</v>
      </c>
    </row>
    <row r="3" spans="1:53" x14ac:dyDescent="0.25">
      <c r="A3">
        <v>4</v>
      </c>
      <c r="B3" s="3">
        <v>10</v>
      </c>
      <c r="C3" s="2">
        <v>714</v>
      </c>
      <c r="D3" t="s">
        <v>72</v>
      </c>
      <c r="E3" s="1">
        <v>2</v>
      </c>
      <c r="F3" s="19">
        <v>41610</v>
      </c>
      <c r="H3" t="s">
        <v>13</v>
      </c>
      <c r="I3" t="s">
        <v>11</v>
      </c>
      <c r="J3" t="s">
        <v>10</v>
      </c>
      <c r="K3" t="s">
        <v>78</v>
      </c>
      <c r="L3" t="s">
        <v>84</v>
      </c>
      <c r="P3" t="s">
        <v>28</v>
      </c>
      <c r="Q3" t="s">
        <v>28</v>
      </c>
      <c r="U3" t="s">
        <v>35</v>
      </c>
      <c r="V3" t="s">
        <v>35</v>
      </c>
      <c r="Z3" t="s">
        <v>23</v>
      </c>
      <c r="AA3" t="s">
        <v>85</v>
      </c>
      <c r="AE3" t="s">
        <v>27</v>
      </c>
      <c r="AF3" t="s">
        <v>27</v>
      </c>
      <c r="AJ3" t="s">
        <v>36</v>
      </c>
      <c r="AK3" t="s">
        <v>36</v>
      </c>
      <c r="AO3" t="s">
        <v>14</v>
      </c>
      <c r="AP3" t="s">
        <v>13</v>
      </c>
      <c r="AQ3" t="s">
        <v>14</v>
      </c>
      <c r="AR3" t="s">
        <v>14</v>
      </c>
      <c r="AS3" t="s">
        <v>14</v>
      </c>
      <c r="AT3" t="s">
        <v>28</v>
      </c>
      <c r="AU3" t="s">
        <v>27</v>
      </c>
      <c r="AV3" t="s">
        <v>26</v>
      </c>
      <c r="AW3" t="s">
        <v>28</v>
      </c>
      <c r="AX3" t="s">
        <v>28</v>
      </c>
      <c r="AY3" t="s">
        <v>28</v>
      </c>
      <c r="AZ3" t="s">
        <v>28</v>
      </c>
      <c r="BA3">
        <v>10</v>
      </c>
    </row>
    <row r="4" spans="1:53" x14ac:dyDescent="0.25">
      <c r="A4">
        <v>4</v>
      </c>
      <c r="B4" s="3">
        <v>10</v>
      </c>
      <c r="C4" s="2">
        <v>714</v>
      </c>
      <c r="D4" t="s">
        <v>72</v>
      </c>
      <c r="E4" s="1">
        <v>3</v>
      </c>
      <c r="F4" s="19">
        <v>41610</v>
      </c>
      <c r="H4" t="s">
        <v>13</v>
      </c>
      <c r="I4" t="s">
        <v>11</v>
      </c>
      <c r="J4" t="s">
        <v>8</v>
      </c>
      <c r="K4" t="s">
        <v>21</v>
      </c>
      <c r="P4" t="s">
        <v>28</v>
      </c>
      <c r="U4" t="s">
        <v>36</v>
      </c>
      <c r="Z4" t="s">
        <v>62</v>
      </c>
      <c r="AE4" t="s">
        <v>28</v>
      </c>
      <c r="AJ4" t="s">
        <v>36</v>
      </c>
      <c r="AO4" t="s">
        <v>14</v>
      </c>
      <c r="AP4" t="s">
        <v>14</v>
      </c>
      <c r="AQ4" t="s">
        <v>14</v>
      </c>
      <c r="AR4" t="s">
        <v>14</v>
      </c>
      <c r="AS4" t="s">
        <v>14</v>
      </c>
      <c r="AT4" t="s">
        <v>25</v>
      </c>
      <c r="AU4" t="s">
        <v>25</v>
      </c>
      <c r="AV4" t="s">
        <v>25</v>
      </c>
      <c r="AW4" t="s">
        <v>25</v>
      </c>
      <c r="AX4" t="s">
        <v>28</v>
      </c>
      <c r="AY4" t="s">
        <v>28</v>
      </c>
      <c r="AZ4" t="s">
        <v>25</v>
      </c>
      <c r="BA4">
        <v>3</v>
      </c>
    </row>
    <row r="5" spans="1:53" x14ac:dyDescent="0.25">
      <c r="A5">
        <v>4</v>
      </c>
      <c r="B5" s="3">
        <v>10</v>
      </c>
      <c r="C5" s="2">
        <v>714</v>
      </c>
      <c r="D5" t="s">
        <v>72</v>
      </c>
      <c r="E5" s="1">
        <v>4</v>
      </c>
      <c r="F5" s="19">
        <v>41610</v>
      </c>
      <c r="G5" s="13">
        <v>0.49861111111111112</v>
      </c>
      <c r="H5" t="s">
        <v>13</v>
      </c>
      <c r="I5" t="s">
        <v>12</v>
      </c>
      <c r="J5" t="s">
        <v>7</v>
      </c>
      <c r="K5" t="s">
        <v>78</v>
      </c>
      <c r="L5" t="s">
        <v>88</v>
      </c>
      <c r="M5" t="s">
        <v>23</v>
      </c>
      <c r="N5" t="s">
        <v>94</v>
      </c>
      <c r="P5" t="s">
        <v>26</v>
      </c>
      <c r="Q5" t="s">
        <v>24</v>
      </c>
      <c r="R5" t="s">
        <v>27</v>
      </c>
      <c r="S5" t="s">
        <v>26</v>
      </c>
      <c r="U5" t="s">
        <v>36</v>
      </c>
      <c r="V5" t="s">
        <v>36</v>
      </c>
      <c r="W5" t="s">
        <v>36</v>
      </c>
      <c r="X5" t="s">
        <v>36</v>
      </c>
      <c r="Z5" t="s">
        <v>137</v>
      </c>
      <c r="AE5" t="s">
        <v>27</v>
      </c>
      <c r="AJ5" t="s">
        <v>36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24</v>
      </c>
      <c r="AU5" t="s">
        <v>24</v>
      </c>
      <c r="AV5" t="s">
        <v>24</v>
      </c>
      <c r="AW5" t="s">
        <v>27</v>
      </c>
      <c r="AX5" t="s">
        <v>24</v>
      </c>
      <c r="AY5" t="s">
        <v>26</v>
      </c>
      <c r="AZ5" t="s">
        <v>27</v>
      </c>
      <c r="BA5">
        <v>6</v>
      </c>
    </row>
    <row r="6" spans="1:53" x14ac:dyDescent="0.25">
      <c r="A6">
        <v>4</v>
      </c>
      <c r="B6" s="3">
        <v>10</v>
      </c>
      <c r="C6" s="2">
        <v>714</v>
      </c>
      <c r="D6" t="s">
        <v>72</v>
      </c>
      <c r="E6" s="1">
        <v>6</v>
      </c>
      <c r="F6" s="19">
        <v>41610</v>
      </c>
      <c r="G6" s="13">
        <v>0.50208333333333333</v>
      </c>
      <c r="H6" t="s">
        <v>13</v>
      </c>
      <c r="I6" t="s">
        <v>12</v>
      </c>
      <c r="J6" t="s">
        <v>81</v>
      </c>
      <c r="K6" t="s">
        <v>97</v>
      </c>
      <c r="L6" t="s">
        <v>98</v>
      </c>
      <c r="M6" t="s">
        <v>99</v>
      </c>
      <c r="P6" t="s">
        <v>25</v>
      </c>
      <c r="Q6" t="s">
        <v>25</v>
      </c>
      <c r="R6" t="s">
        <v>25</v>
      </c>
      <c r="U6" t="s">
        <v>36</v>
      </c>
      <c r="V6" t="s">
        <v>36</v>
      </c>
      <c r="W6" t="s">
        <v>36</v>
      </c>
      <c r="Z6" t="s">
        <v>97</v>
      </c>
      <c r="AA6" t="s">
        <v>61</v>
      </c>
      <c r="AB6" t="s">
        <v>85</v>
      </c>
      <c r="AE6" t="s">
        <v>27</v>
      </c>
      <c r="AF6" t="s">
        <v>27</v>
      </c>
      <c r="AG6" t="s">
        <v>27</v>
      </c>
      <c r="AJ6" t="s">
        <v>36</v>
      </c>
      <c r="AK6" t="s">
        <v>34</v>
      </c>
      <c r="AL6" t="s">
        <v>34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26</v>
      </c>
      <c r="AU6" t="s">
        <v>24</v>
      </c>
      <c r="AV6" t="s">
        <v>25</v>
      </c>
      <c r="AW6" t="s">
        <v>27</v>
      </c>
      <c r="AX6" t="s">
        <v>24</v>
      </c>
      <c r="AY6" t="s">
        <v>27</v>
      </c>
      <c r="AZ6" t="s">
        <v>27</v>
      </c>
      <c r="BA6">
        <v>5</v>
      </c>
    </row>
    <row r="7" spans="1:53" x14ac:dyDescent="0.25">
      <c r="A7">
        <v>4</v>
      </c>
      <c r="B7" s="3">
        <v>10</v>
      </c>
      <c r="C7" s="2">
        <v>714</v>
      </c>
      <c r="D7" t="s">
        <v>72</v>
      </c>
      <c r="E7" s="1">
        <v>7</v>
      </c>
      <c r="F7" s="19">
        <v>41610</v>
      </c>
      <c r="H7" t="s">
        <v>13</v>
      </c>
      <c r="I7" t="s">
        <v>12</v>
      </c>
      <c r="J7" t="s">
        <v>7</v>
      </c>
      <c r="K7" t="s">
        <v>21</v>
      </c>
      <c r="L7" t="s">
        <v>102</v>
      </c>
      <c r="M7" t="s">
        <v>78</v>
      </c>
      <c r="P7" t="s">
        <v>26</v>
      </c>
      <c r="Q7" t="s">
        <v>27</v>
      </c>
      <c r="R7" t="s">
        <v>28</v>
      </c>
      <c r="U7" t="s">
        <v>35</v>
      </c>
      <c r="V7" t="s">
        <v>35</v>
      </c>
      <c r="W7" t="s">
        <v>36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27</v>
      </c>
      <c r="AU7" t="s">
        <v>27</v>
      </c>
      <c r="AV7" t="s">
        <v>27</v>
      </c>
      <c r="AW7" t="s">
        <v>26</v>
      </c>
      <c r="AX7" t="s">
        <v>26</v>
      </c>
      <c r="AY7" t="s">
        <v>24</v>
      </c>
      <c r="AZ7" t="s">
        <v>25</v>
      </c>
      <c r="BA7">
        <v>7</v>
      </c>
    </row>
    <row r="8" spans="1:53" x14ac:dyDescent="0.25">
      <c r="A8">
        <v>4</v>
      </c>
      <c r="B8" s="3">
        <v>10</v>
      </c>
      <c r="C8" s="2">
        <v>714</v>
      </c>
      <c r="D8" t="s">
        <v>72</v>
      </c>
      <c r="E8" s="1">
        <v>8</v>
      </c>
      <c r="F8" s="19">
        <v>41610</v>
      </c>
      <c r="H8" t="s">
        <v>13</v>
      </c>
      <c r="I8" t="s">
        <v>12</v>
      </c>
      <c r="J8" t="s">
        <v>10</v>
      </c>
      <c r="K8" t="s">
        <v>106</v>
      </c>
      <c r="L8" t="s">
        <v>78</v>
      </c>
      <c r="P8" t="s">
        <v>27</v>
      </c>
      <c r="Q8" t="s">
        <v>26</v>
      </c>
      <c r="U8" t="s">
        <v>36</v>
      </c>
      <c r="V8" t="s">
        <v>36</v>
      </c>
      <c r="Z8" t="s">
        <v>62</v>
      </c>
      <c r="AE8" t="s">
        <v>24</v>
      </c>
      <c r="AJ8" t="s">
        <v>36</v>
      </c>
      <c r="AO8" t="s">
        <v>13</v>
      </c>
      <c r="AP8" t="s">
        <v>14</v>
      </c>
      <c r="AQ8" t="s">
        <v>14</v>
      </c>
      <c r="AR8" t="s">
        <v>14</v>
      </c>
      <c r="AS8" t="s">
        <v>13</v>
      </c>
      <c r="AT8" t="s">
        <v>24</v>
      </c>
      <c r="AU8" t="s">
        <v>25</v>
      </c>
      <c r="AV8" t="s">
        <v>26</v>
      </c>
      <c r="AW8" t="s">
        <v>27</v>
      </c>
      <c r="AX8" t="s">
        <v>27</v>
      </c>
      <c r="AY8" t="s">
        <v>28</v>
      </c>
      <c r="AZ8" t="s">
        <v>25</v>
      </c>
      <c r="BA8">
        <v>5</v>
      </c>
    </row>
    <row r="9" spans="1:53" x14ac:dyDescent="0.25">
      <c r="A9">
        <v>4</v>
      </c>
      <c r="B9" s="3">
        <v>10</v>
      </c>
      <c r="C9" s="2">
        <v>714</v>
      </c>
      <c r="D9" t="s">
        <v>72</v>
      </c>
      <c r="E9" s="1">
        <v>9</v>
      </c>
      <c r="F9" s="19">
        <v>41610</v>
      </c>
      <c r="H9" t="s">
        <v>13</v>
      </c>
      <c r="I9" t="s">
        <v>12</v>
      </c>
      <c r="J9" t="s">
        <v>9</v>
      </c>
      <c r="K9" t="s">
        <v>23</v>
      </c>
      <c r="L9" t="s">
        <v>132</v>
      </c>
      <c r="M9" t="s">
        <v>107</v>
      </c>
      <c r="N9" t="s">
        <v>77</v>
      </c>
      <c r="P9" t="s">
        <v>27</v>
      </c>
      <c r="Q9" t="s">
        <v>24</v>
      </c>
      <c r="R9" t="s">
        <v>27</v>
      </c>
      <c r="S9" t="s">
        <v>27</v>
      </c>
      <c r="U9" t="s">
        <v>35</v>
      </c>
      <c r="V9" t="s">
        <v>36</v>
      </c>
      <c r="W9" t="s">
        <v>36</v>
      </c>
      <c r="X9" t="s">
        <v>35</v>
      </c>
      <c r="Z9" t="s">
        <v>61</v>
      </c>
      <c r="AA9" t="s">
        <v>108</v>
      </c>
      <c r="AB9" t="s">
        <v>62</v>
      </c>
      <c r="AE9" t="s">
        <v>27</v>
      </c>
      <c r="AF9" t="s">
        <v>27</v>
      </c>
      <c r="AG9" t="s">
        <v>27</v>
      </c>
      <c r="AJ9" t="s">
        <v>36</v>
      </c>
      <c r="AK9" t="s">
        <v>36</v>
      </c>
      <c r="AL9" t="s">
        <v>36</v>
      </c>
      <c r="AO9" t="s">
        <v>14</v>
      </c>
      <c r="AP9" t="s">
        <v>14</v>
      </c>
      <c r="AQ9" t="s">
        <v>14</v>
      </c>
      <c r="AR9" t="s">
        <v>14</v>
      </c>
      <c r="AS9" t="s">
        <v>14</v>
      </c>
      <c r="AT9" t="s">
        <v>26</v>
      </c>
      <c r="AU9" t="s">
        <v>27</v>
      </c>
      <c r="AV9" t="s">
        <v>24</v>
      </c>
      <c r="AW9" t="s">
        <v>27</v>
      </c>
      <c r="AX9" t="s">
        <v>24</v>
      </c>
      <c r="AY9" t="s">
        <v>26</v>
      </c>
      <c r="AZ9" t="s">
        <v>25</v>
      </c>
      <c r="BA9">
        <v>8</v>
      </c>
    </row>
    <row r="20" spans="6:6" x14ac:dyDescent="0.25">
      <c r="F20" s="2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33"/>
  <sheetViews>
    <sheetView topLeftCell="AF1" workbookViewId="0">
      <pane ySplit="1" topLeftCell="A2" activePane="bottomLeft" state="frozen"/>
      <selection activeCell="A2" sqref="A2"/>
      <selection pane="bottomLeft" activeCell="AO9" sqref="AO9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COUNTIF('Centro Medico_data'!H2:H9,"Yes")</f>
        <v>7</v>
      </c>
      <c r="B2">
        <f>COUNTIF('Centro Medico_data'!I2:I9,"Male")</f>
        <v>3</v>
      </c>
      <c r="C2">
        <f>COUNTIF('Centro Medico_data'!J2:J9,"13-17")</f>
        <v>0</v>
      </c>
      <c r="I2">
        <f>COUNTIF('Centro Medico_data'!P2:P9,"Extremely")</f>
        <v>2</v>
      </c>
      <c r="J2">
        <f>COUNTIF('Centro Medico_data'!Q2:Q9,"Extremely")</f>
        <v>1</v>
      </c>
      <c r="K2">
        <f>COUNTIF('Centro Medico_data'!R2:R9,"Extremely")</f>
        <v>1</v>
      </c>
      <c r="L2">
        <f>COUNTIF('Centro Medico_data'!S2:S9,"Extremely")</f>
        <v>0</v>
      </c>
      <c r="M2">
        <f>COUNTIF('Centro Medico_data'!T2:T9,"Extremely")</f>
        <v>0</v>
      </c>
      <c r="N2">
        <f>COUNTIF('Centro Medico_data'!U2:U9,"0-2 days")</f>
        <v>0</v>
      </c>
      <c r="O2">
        <f>COUNTIF('Centro Medico_data'!V2:V9,"0-2 days")</f>
        <v>0</v>
      </c>
      <c r="P2">
        <f>COUNTIF('Centro Medico_data'!W2:W9,"0-2 days")</f>
        <v>0</v>
      </c>
      <c r="Q2">
        <f>COUNTIF('Centro Medico_data'!X2:X9,"0-2 days")</f>
        <v>0</v>
      </c>
      <c r="R2">
        <f>COUNTIF('Centro Medico_data'!Y2:Y9,"0-2 days")</f>
        <v>0</v>
      </c>
      <c r="X2">
        <f>COUNTIF('Centro Medico_data'!AE2:AE9,"Extremely")</f>
        <v>1</v>
      </c>
      <c r="Y2">
        <f>COUNTIF('Centro Medico_data'!AF2:AF9,"Extremely")</f>
        <v>0</v>
      </c>
      <c r="Z2">
        <f>COUNTIF('Centro Medico_data'!AG2:AG9,"Extremely")</f>
        <v>0</v>
      </c>
      <c r="AA2">
        <f>COUNTIF('Centro Medico_data'!AH2:AH9,"Extremely")</f>
        <v>0</v>
      </c>
      <c r="AB2">
        <f>COUNTIF('Centro Medico_data'!AI2:AI9,"Extremely")</f>
        <v>0</v>
      </c>
      <c r="AC2">
        <f>COUNTIF('Centro Medico_data'!AJ2:AJ9,"0-2 days")</f>
        <v>1</v>
      </c>
      <c r="AD2">
        <f>COUNTIF('Centro Medico_data'!AK2:AK9,"0-2 days")</f>
        <v>1</v>
      </c>
      <c r="AE2">
        <f>COUNTIF('Centro Medico_data'!AL2:AL9,"0-2 days")</f>
        <v>1</v>
      </c>
      <c r="AF2">
        <f>COUNTIF('Centro Medico_data'!AM2:AM9,"0-2 days")</f>
        <v>0</v>
      </c>
      <c r="AG2">
        <f>COUNTIF('Centro Medico_data'!AN2:AN9,"0-2 days")</f>
        <v>0</v>
      </c>
      <c r="AH2">
        <f>COUNTIF('Centro Medico_data'!AO2:AO9,"Yes")</f>
        <v>1</v>
      </c>
      <c r="AI2">
        <f>COUNTIF('Centro Medico_data'!AP2:AP9,"Yes")</f>
        <v>1</v>
      </c>
      <c r="AJ2">
        <f>COUNTIF('Centro Medico_data'!AQ2:AQ9,"Yes")</f>
        <v>0</v>
      </c>
      <c r="AK2">
        <f>COUNTIF('Centro Medico_data'!AR2:AR9,"No")</f>
        <v>8</v>
      </c>
      <c r="AL2">
        <f>COUNTIF('Centro Medico_data'!AS2:AS9,"Yes")</f>
        <v>1</v>
      </c>
      <c r="AM2">
        <f>COUNTIF('Centro Medico_data'!AT2:AT9,"Extremely")</f>
        <v>1</v>
      </c>
      <c r="AN2">
        <f>COUNTIF('Centro Medico_data'!AU2:AU9,"Extremely")</f>
        <v>0</v>
      </c>
      <c r="AO2">
        <f>COUNTIF('Centro Medico_data'!AV2:AV9,"Extremely")</f>
        <v>0</v>
      </c>
      <c r="AP2">
        <f>COUNTIF('Centro Medico_data'!AW2:AW9,"Extremely")</f>
        <v>1</v>
      </c>
      <c r="AQ2">
        <f>COUNTIF('Centro Medico_data'!AX2:AX9,"Extremely")</f>
        <v>2</v>
      </c>
      <c r="AR2">
        <f>COUNTIF('Centro Medico_data'!AY2:AY9,"Extremely")</f>
        <v>3</v>
      </c>
      <c r="AS2">
        <f>COUNTIF('Centro Medico_data'!AZ2:AZ9,"Extremely")</f>
        <v>1</v>
      </c>
      <c r="AT2">
        <f>COUNTIF('Centro Medico_data'!BA2:BA9,"0")</f>
        <v>1</v>
      </c>
      <c r="AU2">
        <v>0</v>
      </c>
    </row>
    <row r="3" spans="1:47" x14ac:dyDescent="0.25">
      <c r="A3">
        <f>COUNTIF('Centro Medico_data'!H2:H9,"No")</f>
        <v>1</v>
      </c>
      <c r="B3">
        <f>COUNTIF('Centro Medico_data'!I2:I9,"Female")</f>
        <v>5</v>
      </c>
      <c r="C3">
        <f>COUNTIF('Centro Medico_data'!J2:J9,"18-25")</f>
        <v>2</v>
      </c>
      <c r="I3">
        <f>COUNTIF('Centro Medico_data'!P2:P9,"Very")</f>
        <v>3</v>
      </c>
      <c r="J3">
        <f>COUNTIF('Centro Medico_data'!Q2:Q9,"Very")</f>
        <v>1</v>
      </c>
      <c r="K3">
        <f>COUNTIF('Centro Medico_data'!R2:R9,"Very")</f>
        <v>2</v>
      </c>
      <c r="L3">
        <f>COUNTIF('Centro Medico_data'!S2:S9,"Very")</f>
        <v>1</v>
      </c>
      <c r="M3">
        <f>COUNTIF('Centro Medico_data'!T2:T9,"Very")</f>
        <v>0</v>
      </c>
      <c r="N3">
        <f>COUNTIF('Centro Medico_data'!U2:U9,"3-4 days")</f>
        <v>3</v>
      </c>
      <c r="O3">
        <f>COUNTIF('Centro Medico_data'!V2:V9,"3-4 days")</f>
        <v>2</v>
      </c>
      <c r="P3">
        <f>COUNTIF('Centro Medico_data'!W2:W9,"3-4 days")</f>
        <v>0</v>
      </c>
      <c r="Q3">
        <f>COUNTIF('Centro Medico_data'!X2:X9,"3-4 days")</f>
        <v>1</v>
      </c>
      <c r="R3">
        <f>COUNTIF('Centro Medico_data'!Y2:Y9,"3-4 days")</f>
        <v>0</v>
      </c>
      <c r="X3">
        <f>COUNTIF('Centro Medico_data'!AE2:AE9,"Very")</f>
        <v>4</v>
      </c>
      <c r="Y3">
        <f>COUNTIF('Centro Medico_data'!AF2:AF9,"Very")</f>
        <v>3</v>
      </c>
      <c r="Z3">
        <f>COUNTIF('Centro Medico_data'!AG2:AG9,"Very")</f>
        <v>2</v>
      </c>
      <c r="AA3">
        <f>COUNTIF('Centro Medico_data'!AH2:AH9,"Very")</f>
        <v>0</v>
      </c>
      <c r="AB3">
        <f>COUNTIF('Centro Medico_data'!AI2:AI9,"Very")</f>
        <v>0</v>
      </c>
      <c r="AC3">
        <f>COUNTIF('Centro Medico_data'!AJ2:AJ9,"3-4 days")</f>
        <v>0</v>
      </c>
      <c r="AD3">
        <f>COUNTIF('Centro Medico_data'!AK2:AK9,"3-4 days")</f>
        <v>0</v>
      </c>
      <c r="AE3">
        <f>COUNTIF('Centro Medico_data'!AL2:AL9,"3-4 days")</f>
        <v>0</v>
      </c>
      <c r="AF3">
        <f>COUNTIF('Centro Medico_data'!AM2:AM9,"3-4 days")</f>
        <v>0</v>
      </c>
      <c r="AG3">
        <f>COUNTIF('Centro Medico_data'!AN2:AN9,"3-4 days")</f>
        <v>0</v>
      </c>
      <c r="AH3">
        <f>COUNTIF('Centro Medico_data'!AO2:AO9,"No")</f>
        <v>7</v>
      </c>
      <c r="AI3">
        <f>COUNTIF('Centro Medico_data'!AP2:AP9,"No")</f>
        <v>7</v>
      </c>
      <c r="AJ3">
        <f>COUNTIF('Centro Medico_data'!AQ2:AQ9,"No")</f>
        <v>8</v>
      </c>
      <c r="AK3">
        <f>COUNTIF('Centro Medico_data'!AR2:AR9,"Warning")</f>
        <v>0</v>
      </c>
      <c r="AL3">
        <f>COUNTIF('Centro Medico_data'!AS2:AS9,"No")</f>
        <v>7</v>
      </c>
      <c r="AM3">
        <f>COUNTIF('Centro Medico_data'!AT2:AT9,"Very")</f>
        <v>1</v>
      </c>
      <c r="AN3">
        <f>COUNTIF('Centro Medico_data'!AU2:AU9,"Very")</f>
        <v>3</v>
      </c>
      <c r="AO3">
        <f>COUNTIF('Centro Medico_data'!AV2:AV9,"Very")</f>
        <v>1</v>
      </c>
      <c r="AP3">
        <f>COUNTIF('Centro Medico_data'!AW2:AW9,"Very")</f>
        <v>4</v>
      </c>
      <c r="AQ3">
        <f>COUNTIF('Centro Medico_data'!AX2:AX9,"Very")</f>
        <v>1</v>
      </c>
      <c r="AR3">
        <f>COUNTIF('Centro Medico_data'!AY2:AY9,"Very")</f>
        <v>1</v>
      </c>
      <c r="AS3">
        <f>COUNTIF('Centro Medico_data'!AZ2:AZ9,"Very")</f>
        <v>2</v>
      </c>
      <c r="AT3">
        <f>COUNTIF('Centro Medico_data'!BA2:BA9,"1")</f>
        <v>0</v>
      </c>
      <c r="AU3">
        <v>1</v>
      </c>
    </row>
    <row r="4" spans="1:47" x14ac:dyDescent="0.25">
      <c r="B4">
        <f>COUNTIF('Centro Medico_data'!I2:I9,"Other")</f>
        <v>0</v>
      </c>
      <c r="C4">
        <f>COUNTIF('Centro Medico_data'!J2:J9,"26-35")</f>
        <v>1</v>
      </c>
      <c r="I4">
        <f>COUNTIF('Centro Medico_data'!P2:P9,"Moderately")</f>
        <v>0</v>
      </c>
      <c r="J4">
        <f>COUNTIF('Centro Medico_data'!Q2:Q9,"Moderately")</f>
        <v>2</v>
      </c>
      <c r="K4">
        <f>COUNTIF('Centro Medico_data'!R2:R9,"Moderately")</f>
        <v>0</v>
      </c>
      <c r="L4">
        <f>COUNTIF('Centro Medico_data'!S2:S9,"Moderately")</f>
        <v>0</v>
      </c>
      <c r="M4">
        <f>COUNTIF('Centro Medico_data'!T2:T9,"Moderately")</f>
        <v>0</v>
      </c>
      <c r="N4">
        <f>COUNTIF('Centro Medico_data'!U2:U9,"5-7 days")</f>
        <v>5</v>
      </c>
      <c r="O4">
        <f>COUNTIF('Centro Medico_data'!V2:V9,"5-7 days")</f>
        <v>4</v>
      </c>
      <c r="P4">
        <f>COUNTIF('Centro Medico_data'!W2:W9,"5-7 days")</f>
        <v>4</v>
      </c>
      <c r="Q4">
        <f>COUNTIF('Centro Medico_data'!X2:X9,"5-7 days")</f>
        <v>1</v>
      </c>
      <c r="R4">
        <f>COUNTIF('Centro Medico_data'!Y2:Y9,"5-7 days")</f>
        <v>0</v>
      </c>
      <c r="X4">
        <f>COUNTIF('Centro Medico_data'!AE2:AE9,"Moderately")</f>
        <v>1</v>
      </c>
      <c r="Y4">
        <f>COUNTIF('Centro Medico_data'!AF2:AF9,"Moderately")</f>
        <v>0</v>
      </c>
      <c r="Z4">
        <f>COUNTIF('Centro Medico_data'!AG2:AG9,"Moderately")</f>
        <v>0</v>
      </c>
      <c r="AA4">
        <f>COUNTIF('Centro Medico_data'!AH2:AH9,"Moderately")</f>
        <v>0</v>
      </c>
      <c r="AB4">
        <f>COUNTIF('Centro Medico_data'!AI2:AI9,"Moderately")</f>
        <v>0</v>
      </c>
      <c r="AC4">
        <f>COUNTIF('Centro Medico_data'!AJ2:AJ9,"5-7 days")</f>
        <v>6</v>
      </c>
      <c r="AD4">
        <f>COUNTIF('Centro Medico_data'!AK2:AK9,"5-7 days")</f>
        <v>2</v>
      </c>
      <c r="AE4">
        <f>COUNTIF('Centro Medico_data'!AL2:AL9,"5-7 days")</f>
        <v>1</v>
      </c>
      <c r="AF4">
        <f>COUNTIF('Centro Medico_data'!AM2:AM9,"5-7 days")</f>
        <v>0</v>
      </c>
      <c r="AG4">
        <f>COUNTIF('Centro Medico_data'!AN2:AN9,"5-7 days")</f>
        <v>0</v>
      </c>
      <c r="AK4">
        <f>COUNTIF('Centro Medico_data'!AR2:AR9,"Court")</f>
        <v>0</v>
      </c>
      <c r="AM4">
        <f>COUNTIF('Centro Medico_data'!AT2:AT9,"Moderately")</f>
        <v>2</v>
      </c>
      <c r="AN4">
        <f>COUNTIF('Centro Medico_data'!AU2:AU9,"Moderately")</f>
        <v>2</v>
      </c>
      <c r="AO4">
        <f>COUNTIF('Centro Medico_data'!AV2:AV9,"Moderately")</f>
        <v>2</v>
      </c>
      <c r="AP4">
        <f>COUNTIF('Centro Medico_data'!AW2:AW9,"Moderately")</f>
        <v>0</v>
      </c>
      <c r="AQ4">
        <f>COUNTIF('Centro Medico_data'!AX2:AX9,"Moderately")</f>
        <v>3</v>
      </c>
      <c r="AR4">
        <f>COUNTIF('Centro Medico_data'!AY2:AY9,"Moderately")</f>
        <v>1</v>
      </c>
      <c r="AS4">
        <f>COUNTIF('Centro Medico_data'!AZ2:AZ9,"Moderately")</f>
        <v>0</v>
      </c>
      <c r="AT4">
        <f>COUNTIF('Centro Medico_data'!BA2:BA9,"2")</f>
        <v>0</v>
      </c>
      <c r="AU4">
        <v>2</v>
      </c>
    </row>
    <row r="5" spans="1:47" x14ac:dyDescent="0.25">
      <c r="C5">
        <f>COUNTIF('Centro Medico_data'!J2:J9,"36-45")</f>
        <v>1</v>
      </c>
      <c r="I5">
        <f>COUNTIF('Centro Medico_data'!P2:P9,"Slightly")</f>
        <v>2</v>
      </c>
      <c r="J5">
        <f>COUNTIF('Centro Medico_data'!Q2:Q9,"Slightly")</f>
        <v>1</v>
      </c>
      <c r="K5">
        <f>COUNTIF('Centro Medico_data'!R2:R9,"Slightly")</f>
        <v>0</v>
      </c>
      <c r="L5">
        <f>COUNTIF('Centro Medico_data'!S2:S9,"Slightly")</f>
        <v>1</v>
      </c>
      <c r="M5">
        <f>COUNTIF('Centro Medico_data'!T2:T9,"Slightly")</f>
        <v>0</v>
      </c>
      <c r="X5">
        <f>COUNTIF('Centro Medico_data'!AE2:AE9,"Slightly")</f>
        <v>1</v>
      </c>
      <c r="Y5">
        <f>COUNTIF('Centro Medico_data'!AF2:AF9,"Slightly")</f>
        <v>0</v>
      </c>
      <c r="Z5">
        <f>COUNTIF('Centro Medico_data'!AG2:AG9,"Slightly")</f>
        <v>0</v>
      </c>
      <c r="AA5">
        <f>COUNTIF('Centro Medico_data'!AH2:AH9,"Slightly")</f>
        <v>0</v>
      </c>
      <c r="AB5">
        <f>COUNTIF('Centro Medico_data'!AI2:AI9,"Slightly")</f>
        <v>0</v>
      </c>
      <c r="AK5">
        <f>COUNTIF('Centro Medico_data'!AR2:AR9,"Fine")</f>
        <v>0</v>
      </c>
      <c r="AM5">
        <f>COUNTIF('Centro Medico_data'!AT2:AT9,"Slightly")</f>
        <v>2</v>
      </c>
      <c r="AN5">
        <f>COUNTIF('Centro Medico_data'!AU2:AU9,"Slightly")</f>
        <v>0</v>
      </c>
      <c r="AO5">
        <f>COUNTIF('Centro Medico_data'!AV2:AV9,"Slightly")</f>
        <v>2</v>
      </c>
      <c r="AP5">
        <f>COUNTIF('Centro Medico_data'!AW2:AW9,"Slightly")</f>
        <v>2</v>
      </c>
      <c r="AQ5">
        <f>COUNTIF('Centro Medico_data'!AX2:AX9,"Slightly")</f>
        <v>2</v>
      </c>
      <c r="AR5">
        <f>COUNTIF('Centro Medico_data'!AY2:AY9,"Slightly")</f>
        <v>2</v>
      </c>
      <c r="AS5">
        <f>COUNTIF('Centro Medico_data'!AZ2:AZ9,"Slightly")</f>
        <v>0</v>
      </c>
      <c r="AT5">
        <f>COUNTIF('Centro Medico_data'!BA2:BA9,"3")</f>
        <v>1</v>
      </c>
      <c r="AU5">
        <v>3</v>
      </c>
    </row>
    <row r="6" spans="1:47" x14ac:dyDescent="0.25">
      <c r="C6">
        <f>COUNTIF('Centro Medico_data'!J2:J9,"46-55")</f>
        <v>2</v>
      </c>
      <c r="I6">
        <f>COUNTIF('Centro Medico_data'!P2:P9,"Not at all")</f>
        <v>1</v>
      </c>
      <c r="J6">
        <f>COUNTIF('Centro Medico_data'!Q2:Q9,"Not at all")</f>
        <v>1</v>
      </c>
      <c r="K6">
        <f>COUNTIF('Centro Medico_data'!R2:R9,"Not at all")</f>
        <v>1</v>
      </c>
      <c r="L6">
        <f>COUNTIF('Centro Medico_data'!S2:S9,"Not at all")</f>
        <v>0</v>
      </c>
      <c r="M6">
        <f>COUNTIF('Centro Medico_data'!T2:T9,"Not at all")</f>
        <v>0</v>
      </c>
      <c r="X6">
        <f>COUNTIF('Centro Medico_data'!AE2:AE9,"Not at all")</f>
        <v>0</v>
      </c>
      <c r="Y6">
        <f>COUNTIF('Centro Medico_data'!AF2:AF9,"Not at all")</f>
        <v>0</v>
      </c>
      <c r="Z6">
        <f>COUNTIF('Centro Medico_data'!AG2:AG9,"Not at all")</f>
        <v>0</v>
      </c>
      <c r="AA6">
        <f>COUNTIF('Centro Medico_data'!AH2:AH9,"Not at all")</f>
        <v>0</v>
      </c>
      <c r="AB6">
        <f>COUNTIF('Centro Medico_data'!AI2:AI9,"Not at all")</f>
        <v>0</v>
      </c>
      <c r="AM6">
        <f>COUNTIF('Centro Medico_data'!AT2:AT9,"Not at all")</f>
        <v>2</v>
      </c>
      <c r="AN6">
        <f>COUNTIF('Centro Medico_data'!AU2:AU9,"Not at all")</f>
        <v>3</v>
      </c>
      <c r="AO6">
        <f>COUNTIF('Centro Medico_data'!AV2:AV9,"Not at all")</f>
        <v>3</v>
      </c>
      <c r="AP6">
        <f>COUNTIF('Centro Medico_data'!AW2:AW9,"Not at all")</f>
        <v>1</v>
      </c>
      <c r="AQ6">
        <f>COUNTIF('Centro Medico_data'!AX2:AX9,"Not at all")</f>
        <v>0</v>
      </c>
      <c r="AR6">
        <f>COUNTIF('Centro Medico_data'!AY2:AY9,"Not at all")</f>
        <v>0</v>
      </c>
      <c r="AS6">
        <f>COUNTIF('Centro Medico_data'!AZ2:AZ9,"Not at all")</f>
        <v>4</v>
      </c>
      <c r="AT6">
        <f>COUNTIF('Centro Medico_data'!BA2:BA9,"4")</f>
        <v>0</v>
      </c>
      <c r="AU6">
        <v>4</v>
      </c>
    </row>
    <row r="7" spans="1:47" x14ac:dyDescent="0.25">
      <c r="C7">
        <f>COUNTIF('Centro Medico_data'!J2:J9,"56+")</f>
        <v>2</v>
      </c>
      <c r="AT7">
        <f>COUNTIF('Centro Medico_data'!BA2:BA9,"5")</f>
        <v>2</v>
      </c>
      <c r="AU7">
        <v>5</v>
      </c>
    </row>
    <row r="8" spans="1:47" x14ac:dyDescent="0.25">
      <c r="AT8">
        <f>COUNTIF('Centro Medico_data'!BA2:BA9,"6")</f>
        <v>1</v>
      </c>
      <c r="AU8">
        <v>6</v>
      </c>
    </row>
    <row r="9" spans="1:47" x14ac:dyDescent="0.25">
      <c r="AT9">
        <f>COUNTIF('Centro Medico_data'!BA2:BA9,"7")</f>
        <v>1</v>
      </c>
      <c r="AU9">
        <v>7</v>
      </c>
    </row>
    <row r="10" spans="1:47" x14ac:dyDescent="0.25">
      <c r="AT10">
        <f>COUNTIF('Centro Medico_data'!BA2:BA9,"8")</f>
        <v>1</v>
      </c>
      <c r="AU10">
        <v>8</v>
      </c>
    </row>
    <row r="11" spans="1:47" x14ac:dyDescent="0.25">
      <c r="AT11">
        <f>COUNTIF('Centro Medico_data'!BA2:BA9,"9")</f>
        <v>0</v>
      </c>
      <c r="AU11">
        <v>9</v>
      </c>
    </row>
    <row r="12" spans="1:47" x14ac:dyDescent="0.25">
      <c r="AT12">
        <f>COUNTIF('Centro Medico_data'!BA2:BA9,"10")</f>
        <v>1</v>
      </c>
      <c r="AU12">
        <v>10</v>
      </c>
    </row>
    <row r="14" spans="1:47" x14ac:dyDescent="0.25">
      <c r="A14">
        <f>SUM(A2:A3)</f>
        <v>8</v>
      </c>
      <c r="B14">
        <f>SUM(B2:B4)</f>
        <v>8</v>
      </c>
      <c r="C14">
        <f>SUM(C2:C7)</f>
        <v>8</v>
      </c>
      <c r="I14">
        <f>SUM(I2:I6)</f>
        <v>8</v>
      </c>
      <c r="J14">
        <f>SUM(J2:J6)</f>
        <v>6</v>
      </c>
      <c r="K14">
        <f>SUM(K2:K6)</f>
        <v>4</v>
      </c>
      <c r="L14">
        <f>SUM(L2:L6)</f>
        <v>2</v>
      </c>
      <c r="M14">
        <f>SUM(M2:M6)</f>
        <v>0</v>
      </c>
      <c r="N14">
        <f>SUM(N2:N4)</f>
        <v>8</v>
      </c>
      <c r="O14">
        <f>SUM(O2:O4)</f>
        <v>6</v>
      </c>
      <c r="P14">
        <f>SUM(P2:P4)</f>
        <v>4</v>
      </c>
      <c r="Q14">
        <f>SUM(Q2:Q4)</f>
        <v>2</v>
      </c>
      <c r="R14">
        <f>SUM(R2:R4)</f>
        <v>0</v>
      </c>
      <c r="X14">
        <f>SUM(X2:X6)</f>
        <v>7</v>
      </c>
      <c r="Y14">
        <f>SUM(Y2:Y6)</f>
        <v>3</v>
      </c>
      <c r="Z14">
        <f>SUM(Z2:Z6)</f>
        <v>2</v>
      </c>
      <c r="AA14">
        <f>SUM(AA2:AA6)</f>
        <v>0</v>
      </c>
      <c r="AB14">
        <f>SUM(AB2:AB6)</f>
        <v>0</v>
      </c>
      <c r="AC14">
        <f>SUM(AC2:AC4)</f>
        <v>7</v>
      </c>
      <c r="AD14">
        <f>SUM(AD2:AD4)</f>
        <v>3</v>
      </c>
      <c r="AE14">
        <f>SUM(AE2:AE4)</f>
        <v>2</v>
      </c>
      <c r="AF14">
        <f>SUM(AF2:AF4)</f>
        <v>0</v>
      </c>
      <c r="AG14">
        <f>SUM(AG2:AG4)</f>
        <v>0</v>
      </c>
      <c r="AH14">
        <f>SUM(AH2:AH3)</f>
        <v>8</v>
      </c>
      <c r="AI14">
        <f>SUM(AI2:AI3)</f>
        <v>8</v>
      </c>
      <c r="AJ14">
        <f>SUM(AJ2:AJ3)</f>
        <v>8</v>
      </c>
      <c r="AK14">
        <f>SUM(AK2:AK5)</f>
        <v>8</v>
      </c>
      <c r="AL14">
        <f>SUM(AL2:AL3)</f>
        <v>8</v>
      </c>
      <c r="AM14">
        <f t="shared" ref="AM14:AS14" si="0">SUM(AM2:AM6)</f>
        <v>8</v>
      </c>
      <c r="AN14">
        <f t="shared" si="0"/>
        <v>8</v>
      </c>
      <c r="AO14">
        <f t="shared" si="0"/>
        <v>8</v>
      </c>
      <c r="AP14">
        <f t="shared" si="0"/>
        <v>8</v>
      </c>
      <c r="AQ14">
        <f t="shared" si="0"/>
        <v>8</v>
      </c>
      <c r="AR14">
        <f t="shared" si="0"/>
        <v>7</v>
      </c>
      <c r="AS14">
        <f t="shared" si="0"/>
        <v>7</v>
      </c>
      <c r="AT14">
        <f>SUM(AT2:AT12)</f>
        <v>8</v>
      </c>
    </row>
    <row r="16" spans="1:47" x14ac:dyDescent="0.25">
      <c r="AT16">
        <f>SUM(AT2:AT6)</f>
        <v>2</v>
      </c>
      <c r="AU16" t="s">
        <v>133</v>
      </c>
    </row>
    <row r="17" spans="1:47" x14ac:dyDescent="0.25">
      <c r="AT17">
        <f>SUM(AT8:AT12)</f>
        <v>4</v>
      </c>
      <c r="AU17" t="s">
        <v>134</v>
      </c>
    </row>
    <row r="19" spans="1:47" x14ac:dyDescent="0.25">
      <c r="AT19">
        <f>(SUMPRODUCT(AU2:AU12,AT2:AT12)/SUM(AT2:AT12))</f>
        <v>5.5</v>
      </c>
      <c r="AU19" t="s">
        <v>148</v>
      </c>
    </row>
    <row r="21" spans="1:47" x14ac:dyDescent="0.25">
      <c r="A21" s="16">
        <f t="shared" ref="A21:C22" si="1">A2/A$14</f>
        <v>0.875</v>
      </c>
      <c r="B21" s="16">
        <f t="shared" si="1"/>
        <v>0.375</v>
      </c>
      <c r="C21" s="16">
        <f t="shared" si="1"/>
        <v>0</v>
      </c>
      <c r="D21" s="16"/>
      <c r="E21" s="16"/>
      <c r="F21" s="16"/>
      <c r="G21" s="16"/>
      <c r="H21" s="16"/>
      <c r="I21" s="16">
        <f t="shared" ref="I21:R21" si="2">I2/I$14</f>
        <v>0.25</v>
      </c>
      <c r="J21" s="16">
        <f t="shared" si="2"/>
        <v>0.16666666666666666</v>
      </c>
      <c r="K21" s="16">
        <f t="shared" si="2"/>
        <v>0.25</v>
      </c>
      <c r="L21" s="16">
        <f t="shared" si="2"/>
        <v>0</v>
      </c>
      <c r="M21" s="16" t="e">
        <f t="shared" si="2"/>
        <v>#DIV/0!</v>
      </c>
      <c r="N21" s="16">
        <f t="shared" si="2"/>
        <v>0</v>
      </c>
      <c r="O21" s="16">
        <f t="shared" si="2"/>
        <v>0</v>
      </c>
      <c r="P21" s="16">
        <f t="shared" si="2"/>
        <v>0</v>
      </c>
      <c r="Q21" s="16">
        <f t="shared" si="2"/>
        <v>0</v>
      </c>
      <c r="R21" s="16" t="e">
        <f t="shared" si="2"/>
        <v>#DIV/0!</v>
      </c>
      <c r="X21" s="16">
        <f t="shared" ref="X21:AT21" si="3">X2/X$14</f>
        <v>0.14285714285714285</v>
      </c>
      <c r="Y21" s="16">
        <f t="shared" si="3"/>
        <v>0</v>
      </c>
      <c r="Z21" s="16">
        <f t="shared" si="3"/>
        <v>0</v>
      </c>
      <c r="AA21" s="16" t="e">
        <f t="shared" si="3"/>
        <v>#DIV/0!</v>
      </c>
      <c r="AB21" s="16" t="e">
        <f t="shared" si="3"/>
        <v>#DIV/0!</v>
      </c>
      <c r="AC21" s="16">
        <f t="shared" si="3"/>
        <v>0.14285714285714285</v>
      </c>
      <c r="AD21" s="16">
        <f t="shared" si="3"/>
        <v>0.33333333333333331</v>
      </c>
      <c r="AE21" s="16">
        <f t="shared" si="3"/>
        <v>0.5</v>
      </c>
      <c r="AF21" s="16" t="e">
        <f t="shared" si="3"/>
        <v>#DIV/0!</v>
      </c>
      <c r="AG21" s="16" t="e">
        <f t="shared" si="3"/>
        <v>#DIV/0!</v>
      </c>
      <c r="AH21" s="16">
        <f t="shared" si="3"/>
        <v>0.125</v>
      </c>
      <c r="AI21" s="16">
        <f t="shared" si="3"/>
        <v>0.125</v>
      </c>
      <c r="AJ21" s="16">
        <f t="shared" si="3"/>
        <v>0</v>
      </c>
      <c r="AK21" s="16">
        <f t="shared" si="3"/>
        <v>1</v>
      </c>
      <c r="AL21" s="16">
        <f t="shared" si="3"/>
        <v>0.125</v>
      </c>
      <c r="AM21" s="16">
        <f t="shared" si="3"/>
        <v>0.125</v>
      </c>
      <c r="AN21" s="16">
        <f t="shared" si="3"/>
        <v>0</v>
      </c>
      <c r="AO21" s="16">
        <f t="shared" si="3"/>
        <v>0</v>
      </c>
      <c r="AP21" s="16">
        <f t="shared" si="3"/>
        <v>0.125</v>
      </c>
      <c r="AQ21" s="16">
        <f t="shared" si="3"/>
        <v>0.25</v>
      </c>
      <c r="AR21" s="16">
        <f t="shared" si="3"/>
        <v>0.42857142857142855</v>
      </c>
      <c r="AS21" s="16">
        <f t="shared" si="3"/>
        <v>0.14285714285714285</v>
      </c>
      <c r="AT21" s="16">
        <f t="shared" si="3"/>
        <v>0.125</v>
      </c>
      <c r="AU21">
        <v>0</v>
      </c>
    </row>
    <row r="22" spans="1:47" x14ac:dyDescent="0.25">
      <c r="A22" s="16">
        <f t="shared" si="1"/>
        <v>0.125</v>
      </c>
      <c r="B22" s="16">
        <f t="shared" si="1"/>
        <v>0.625</v>
      </c>
      <c r="C22" s="16">
        <f t="shared" si="1"/>
        <v>0.25</v>
      </c>
      <c r="D22" s="16"/>
      <c r="E22" s="16"/>
      <c r="F22" s="16"/>
      <c r="G22" s="16"/>
      <c r="H22" s="16"/>
      <c r="I22" s="16">
        <f t="shared" ref="I22:R22" si="4">I3/I$14</f>
        <v>0.375</v>
      </c>
      <c r="J22" s="16">
        <f t="shared" si="4"/>
        <v>0.16666666666666666</v>
      </c>
      <c r="K22" s="16">
        <f t="shared" si="4"/>
        <v>0.5</v>
      </c>
      <c r="L22" s="16">
        <f t="shared" si="4"/>
        <v>0.5</v>
      </c>
      <c r="M22" s="16" t="e">
        <f t="shared" si="4"/>
        <v>#DIV/0!</v>
      </c>
      <c r="N22" s="16">
        <f t="shared" si="4"/>
        <v>0.375</v>
      </c>
      <c r="O22" s="16">
        <f t="shared" si="4"/>
        <v>0.33333333333333331</v>
      </c>
      <c r="P22" s="16">
        <f t="shared" si="4"/>
        <v>0</v>
      </c>
      <c r="Q22" s="16">
        <f t="shared" si="4"/>
        <v>0.5</v>
      </c>
      <c r="R22" s="16" t="e">
        <f t="shared" si="4"/>
        <v>#DIV/0!</v>
      </c>
      <c r="X22" s="16">
        <f t="shared" ref="X22:AT22" si="5">X3/X$14</f>
        <v>0.5714285714285714</v>
      </c>
      <c r="Y22" s="16">
        <f t="shared" si="5"/>
        <v>1</v>
      </c>
      <c r="Z22" s="16">
        <f t="shared" si="5"/>
        <v>1</v>
      </c>
      <c r="AA22" s="16" t="e">
        <f t="shared" si="5"/>
        <v>#DIV/0!</v>
      </c>
      <c r="AB22" s="16" t="e">
        <f t="shared" si="5"/>
        <v>#DIV/0!</v>
      </c>
      <c r="AC22" s="16">
        <f t="shared" si="5"/>
        <v>0</v>
      </c>
      <c r="AD22" s="16">
        <f t="shared" si="5"/>
        <v>0</v>
      </c>
      <c r="AE22" s="16">
        <f t="shared" si="5"/>
        <v>0</v>
      </c>
      <c r="AF22" s="16" t="e">
        <f t="shared" si="5"/>
        <v>#DIV/0!</v>
      </c>
      <c r="AG22" s="16" t="e">
        <f t="shared" si="5"/>
        <v>#DIV/0!</v>
      </c>
      <c r="AH22" s="16">
        <f t="shared" si="5"/>
        <v>0.875</v>
      </c>
      <c r="AI22" s="16">
        <f t="shared" si="5"/>
        <v>0.875</v>
      </c>
      <c r="AJ22" s="16">
        <f t="shared" si="5"/>
        <v>1</v>
      </c>
      <c r="AK22" s="16">
        <f t="shared" si="5"/>
        <v>0</v>
      </c>
      <c r="AL22" s="16">
        <f t="shared" si="5"/>
        <v>0.875</v>
      </c>
      <c r="AM22" s="16">
        <f t="shared" si="5"/>
        <v>0.125</v>
      </c>
      <c r="AN22" s="16">
        <f t="shared" si="5"/>
        <v>0.375</v>
      </c>
      <c r="AO22" s="16">
        <f t="shared" si="5"/>
        <v>0.125</v>
      </c>
      <c r="AP22" s="16">
        <f t="shared" si="5"/>
        <v>0.5</v>
      </c>
      <c r="AQ22" s="16">
        <f t="shared" si="5"/>
        <v>0.125</v>
      </c>
      <c r="AR22" s="16">
        <f t="shared" si="5"/>
        <v>0.14285714285714285</v>
      </c>
      <c r="AS22" s="16">
        <f t="shared" si="5"/>
        <v>0.2857142857142857</v>
      </c>
      <c r="AT22" s="16">
        <f t="shared" si="5"/>
        <v>0</v>
      </c>
      <c r="AU22">
        <v>1</v>
      </c>
    </row>
    <row r="23" spans="1:47" x14ac:dyDescent="0.25">
      <c r="B23" s="16">
        <f>B4/B$14</f>
        <v>0</v>
      </c>
      <c r="C23" s="16">
        <f>C4/C$14</f>
        <v>0.125</v>
      </c>
      <c r="D23" s="16"/>
      <c r="E23" s="16"/>
      <c r="F23" s="16"/>
      <c r="G23" s="16"/>
      <c r="H23" s="16"/>
      <c r="I23" s="16">
        <f t="shared" ref="I23:R23" si="6">I4/I$14</f>
        <v>0</v>
      </c>
      <c r="J23" s="16">
        <f t="shared" si="6"/>
        <v>0.33333333333333331</v>
      </c>
      <c r="K23" s="16">
        <f t="shared" si="6"/>
        <v>0</v>
      </c>
      <c r="L23" s="16">
        <f t="shared" si="6"/>
        <v>0</v>
      </c>
      <c r="M23" s="16" t="e">
        <f t="shared" si="6"/>
        <v>#DIV/0!</v>
      </c>
      <c r="N23" s="16">
        <f t="shared" si="6"/>
        <v>0.625</v>
      </c>
      <c r="O23" s="16">
        <f t="shared" si="6"/>
        <v>0.66666666666666663</v>
      </c>
      <c r="P23" s="16">
        <f t="shared" si="6"/>
        <v>1</v>
      </c>
      <c r="Q23" s="16">
        <f t="shared" si="6"/>
        <v>0.5</v>
      </c>
      <c r="R23" s="16" t="e">
        <f t="shared" si="6"/>
        <v>#DIV/0!</v>
      </c>
      <c r="X23" s="16">
        <f t="shared" ref="X23:AG23" si="7">X4/X$14</f>
        <v>0.14285714285714285</v>
      </c>
      <c r="Y23" s="16">
        <f t="shared" si="7"/>
        <v>0</v>
      </c>
      <c r="Z23" s="16">
        <f t="shared" si="7"/>
        <v>0</v>
      </c>
      <c r="AA23" s="16" t="e">
        <f t="shared" si="7"/>
        <v>#DIV/0!</v>
      </c>
      <c r="AB23" s="16" t="e">
        <f t="shared" si="7"/>
        <v>#DIV/0!</v>
      </c>
      <c r="AC23" s="16">
        <f t="shared" si="7"/>
        <v>0.8571428571428571</v>
      </c>
      <c r="AD23" s="16">
        <f t="shared" si="7"/>
        <v>0.66666666666666663</v>
      </c>
      <c r="AE23" s="16">
        <f t="shared" si="7"/>
        <v>0.5</v>
      </c>
      <c r="AF23" s="16" t="e">
        <f t="shared" si="7"/>
        <v>#DIV/0!</v>
      </c>
      <c r="AG23" s="16" t="e">
        <f t="shared" si="7"/>
        <v>#DIV/0!</v>
      </c>
      <c r="AK23" s="16">
        <f>AK4/AK$14</f>
        <v>0</v>
      </c>
      <c r="AM23" s="16">
        <f t="shared" ref="AM23:AT25" si="8">AM4/AM$14</f>
        <v>0.25</v>
      </c>
      <c r="AN23" s="16">
        <f t="shared" si="8"/>
        <v>0.25</v>
      </c>
      <c r="AO23" s="16">
        <f t="shared" si="8"/>
        <v>0.25</v>
      </c>
      <c r="AP23" s="16">
        <f t="shared" si="8"/>
        <v>0</v>
      </c>
      <c r="AQ23" s="16">
        <f t="shared" si="8"/>
        <v>0.375</v>
      </c>
      <c r="AR23" s="16">
        <f t="shared" si="8"/>
        <v>0.14285714285714285</v>
      </c>
      <c r="AS23" s="16">
        <f t="shared" si="8"/>
        <v>0</v>
      </c>
      <c r="AT23" s="16">
        <f t="shared" si="8"/>
        <v>0</v>
      </c>
      <c r="AU23">
        <v>2</v>
      </c>
    </row>
    <row r="24" spans="1:47" x14ac:dyDescent="0.25">
      <c r="C24" s="16">
        <f>C5/C$14</f>
        <v>0.125</v>
      </c>
      <c r="D24" s="16"/>
      <c r="E24" s="16"/>
      <c r="F24" s="16"/>
      <c r="G24" s="16"/>
      <c r="H24" s="16"/>
      <c r="I24" s="16">
        <f t="shared" ref="I24:M25" si="9">I5/I$14</f>
        <v>0.25</v>
      </c>
      <c r="J24" s="16">
        <f t="shared" si="9"/>
        <v>0.16666666666666666</v>
      </c>
      <c r="K24" s="16">
        <f t="shared" si="9"/>
        <v>0</v>
      </c>
      <c r="L24" s="16">
        <f t="shared" si="9"/>
        <v>0.5</v>
      </c>
      <c r="M24" s="16" t="e">
        <f t="shared" si="9"/>
        <v>#DIV/0!</v>
      </c>
      <c r="N24" s="16"/>
      <c r="O24" s="16"/>
      <c r="P24" s="16"/>
      <c r="Q24" s="16"/>
      <c r="R24" s="16"/>
      <c r="X24" s="16">
        <f t="shared" ref="X24:AB25" si="10">X5/X$14</f>
        <v>0.14285714285714285</v>
      </c>
      <c r="Y24" s="16">
        <f t="shared" si="10"/>
        <v>0</v>
      </c>
      <c r="Z24" s="16">
        <f t="shared" si="10"/>
        <v>0</v>
      </c>
      <c r="AA24" s="16" t="e">
        <f t="shared" si="10"/>
        <v>#DIV/0!</v>
      </c>
      <c r="AB24" s="16" t="e">
        <f t="shared" si="10"/>
        <v>#DIV/0!</v>
      </c>
      <c r="AC24" s="16"/>
      <c r="AD24" s="16"/>
      <c r="AE24" s="16"/>
      <c r="AF24" s="16"/>
      <c r="AG24" s="16"/>
      <c r="AK24" s="16">
        <f>AK5/AK$14</f>
        <v>0</v>
      </c>
      <c r="AM24" s="16">
        <f t="shared" si="8"/>
        <v>0.25</v>
      </c>
      <c r="AN24" s="16">
        <f t="shared" si="8"/>
        <v>0</v>
      </c>
      <c r="AO24" s="16">
        <f t="shared" si="8"/>
        <v>0.25</v>
      </c>
      <c r="AP24" s="16">
        <f t="shared" si="8"/>
        <v>0.25</v>
      </c>
      <c r="AQ24" s="16">
        <f t="shared" si="8"/>
        <v>0.25</v>
      </c>
      <c r="AR24" s="16">
        <f t="shared" si="8"/>
        <v>0.2857142857142857</v>
      </c>
      <c r="AS24" s="16">
        <f t="shared" si="8"/>
        <v>0</v>
      </c>
      <c r="AT24" s="16">
        <f t="shared" si="8"/>
        <v>0.125</v>
      </c>
      <c r="AU24">
        <v>3</v>
      </c>
    </row>
    <row r="25" spans="1:47" x14ac:dyDescent="0.25">
      <c r="C25" s="16">
        <f>C6/C$14</f>
        <v>0.25</v>
      </c>
      <c r="D25" s="16"/>
      <c r="E25" s="16"/>
      <c r="F25" s="16"/>
      <c r="G25" s="16"/>
      <c r="H25" s="16"/>
      <c r="I25" s="16">
        <f t="shared" si="9"/>
        <v>0.125</v>
      </c>
      <c r="J25" s="16">
        <f t="shared" si="9"/>
        <v>0.16666666666666666</v>
      </c>
      <c r="K25" s="16">
        <f t="shared" si="9"/>
        <v>0.25</v>
      </c>
      <c r="L25" s="16">
        <f t="shared" si="9"/>
        <v>0</v>
      </c>
      <c r="M25" s="16" t="e">
        <f t="shared" si="9"/>
        <v>#DIV/0!</v>
      </c>
      <c r="N25" s="16"/>
      <c r="O25" s="16"/>
      <c r="P25" s="16"/>
      <c r="Q25" s="16"/>
      <c r="R25" s="16"/>
      <c r="X25" s="16">
        <f t="shared" si="10"/>
        <v>0</v>
      </c>
      <c r="Y25" s="16">
        <f t="shared" si="10"/>
        <v>0</v>
      </c>
      <c r="Z25" s="16">
        <f t="shared" si="10"/>
        <v>0</v>
      </c>
      <c r="AA25" s="16" t="e">
        <f t="shared" si="10"/>
        <v>#DIV/0!</v>
      </c>
      <c r="AB25" s="16" t="e">
        <f t="shared" si="10"/>
        <v>#DIV/0!</v>
      </c>
      <c r="AC25" s="16"/>
      <c r="AD25" s="16"/>
      <c r="AE25" s="16"/>
      <c r="AF25" s="16"/>
      <c r="AG25" s="16"/>
      <c r="AM25" s="16">
        <f t="shared" si="8"/>
        <v>0.25</v>
      </c>
      <c r="AN25" s="16">
        <f t="shared" si="8"/>
        <v>0.375</v>
      </c>
      <c r="AO25" s="16">
        <f t="shared" si="8"/>
        <v>0.375</v>
      </c>
      <c r="AP25" s="16">
        <f t="shared" si="8"/>
        <v>0.125</v>
      </c>
      <c r="AQ25" s="16">
        <f t="shared" si="8"/>
        <v>0</v>
      </c>
      <c r="AR25" s="16">
        <f t="shared" si="8"/>
        <v>0</v>
      </c>
      <c r="AS25" s="16">
        <f t="shared" si="8"/>
        <v>0.5714285714285714</v>
      </c>
      <c r="AT25" s="16">
        <f t="shared" si="8"/>
        <v>0</v>
      </c>
      <c r="AU25">
        <v>4</v>
      </c>
    </row>
    <row r="26" spans="1:47" x14ac:dyDescent="0.25">
      <c r="C26" s="16">
        <f>C7/C$14</f>
        <v>0.25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ref="AT26:AT31" si="11">AT7/AT$14</f>
        <v>0.25</v>
      </c>
      <c r="AU26">
        <v>5</v>
      </c>
    </row>
    <row r="27" spans="1:47" x14ac:dyDescent="0.25">
      <c r="AT27" s="16">
        <f t="shared" si="11"/>
        <v>0.125</v>
      </c>
      <c r="AU27">
        <v>6</v>
      </c>
    </row>
    <row r="28" spans="1:47" x14ac:dyDescent="0.25">
      <c r="AT28" s="16">
        <f t="shared" si="11"/>
        <v>0.125</v>
      </c>
      <c r="AU28">
        <v>7</v>
      </c>
    </row>
    <row r="29" spans="1:47" x14ac:dyDescent="0.25">
      <c r="AT29" s="16">
        <f t="shared" si="11"/>
        <v>0.125</v>
      </c>
      <c r="AU29">
        <v>8</v>
      </c>
    </row>
    <row r="30" spans="1:47" x14ac:dyDescent="0.25">
      <c r="AT30" s="16">
        <f t="shared" si="11"/>
        <v>0</v>
      </c>
      <c r="AU30">
        <v>9</v>
      </c>
    </row>
    <row r="31" spans="1:47" x14ac:dyDescent="0.25">
      <c r="AT31" s="16">
        <f t="shared" si="11"/>
        <v>0.125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1</v>
      </c>
      <c r="D33" s="17"/>
      <c r="E33" s="17"/>
      <c r="F33" s="17"/>
      <c r="G33" s="17"/>
      <c r="H33" s="17"/>
      <c r="I33" s="17">
        <f>SUM(I21:I25)</f>
        <v>1</v>
      </c>
      <c r="J33" s="17">
        <f>SUM(J21:J25)</f>
        <v>0.99999999999999989</v>
      </c>
      <c r="K33" s="17">
        <f>SUM(K21:K25)</f>
        <v>1</v>
      </c>
      <c r="L33" s="17">
        <f>SUM(L21:L25)</f>
        <v>1</v>
      </c>
      <c r="M33" s="17" t="e">
        <f>SUM(M21:M25)</f>
        <v>#DIV/0!</v>
      </c>
      <c r="N33" s="17">
        <f>SUM(N21:N23)</f>
        <v>1</v>
      </c>
      <c r="O33" s="17">
        <f>SUM(O21:O23)</f>
        <v>1</v>
      </c>
      <c r="P33" s="17">
        <f>SUM(P21:P23)</f>
        <v>1</v>
      </c>
      <c r="Q33" s="17">
        <f>SUM(Q21:Q23)</f>
        <v>1</v>
      </c>
      <c r="R33" s="17" t="e">
        <f>SUM(R21:R23)</f>
        <v>#DIV/0!</v>
      </c>
      <c r="X33" s="17">
        <f>SUM(X21:X25)</f>
        <v>0.99999999999999978</v>
      </c>
      <c r="Y33" s="17">
        <f>SUM(Y21:Y25)</f>
        <v>1</v>
      </c>
      <c r="Z33" s="17">
        <f>SUM(Z21:Z25)</f>
        <v>1</v>
      </c>
      <c r="AA33" s="17" t="e">
        <f>SUM(AA21:AA25)</f>
        <v>#DIV/0!</v>
      </c>
      <c r="AB33" s="17" t="e">
        <f>SUM(AB21:AB25)</f>
        <v>#DIV/0!</v>
      </c>
      <c r="AC33" s="17">
        <f>SUM(AC21:AC23)</f>
        <v>1</v>
      </c>
      <c r="AD33" s="17">
        <f>SUM(AD21:AD23)</f>
        <v>1</v>
      </c>
      <c r="AE33" s="17">
        <f>SUM(AE21:AE23)</f>
        <v>1</v>
      </c>
      <c r="AF33" s="17" t="e">
        <f>SUM(AF21:AF23)</f>
        <v>#DIV/0!</v>
      </c>
      <c r="AG33" s="17" t="e">
        <f>SUM(AG21:AG23)</f>
        <v>#DIV/0!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 t="shared" ref="AM33:AS33" si="12">SUM(AM21:AM25)</f>
        <v>1</v>
      </c>
      <c r="AN33" s="17">
        <f t="shared" si="12"/>
        <v>1</v>
      </c>
      <c r="AO33" s="17">
        <f t="shared" si="12"/>
        <v>1</v>
      </c>
      <c r="AP33" s="17">
        <f t="shared" si="12"/>
        <v>1</v>
      </c>
      <c r="AQ33" s="17">
        <f t="shared" si="12"/>
        <v>1</v>
      </c>
      <c r="AR33" s="17">
        <f t="shared" si="12"/>
        <v>0.99999999999999989</v>
      </c>
      <c r="AS33" s="17">
        <f t="shared" si="12"/>
        <v>1</v>
      </c>
      <c r="AT33" s="17">
        <f>SUM(AT21:AT31)</f>
        <v>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1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A15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285156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2" width="16" bestFit="1" customWidth="1"/>
    <col min="13" max="13" width="17.28515625" bestFit="1" customWidth="1"/>
    <col min="14" max="15" width="16" bestFit="1" customWidth="1"/>
    <col min="16" max="20" width="11.7109375" bestFit="1" customWidth="1"/>
    <col min="21" max="25" width="8.7109375" bestFit="1" customWidth="1"/>
    <col min="26" max="26" width="21.5703125" bestFit="1" customWidth="1"/>
    <col min="27" max="27" width="17.85546875" bestFit="1" customWidth="1"/>
    <col min="28" max="28" width="18.85546875" bestFit="1" customWidth="1"/>
    <col min="29" max="30" width="17.85546875" bestFit="1" customWidth="1"/>
    <col min="31" max="33" width="11.28515625" bestFit="1" customWidth="1"/>
    <col min="34" max="34" width="10" bestFit="1" customWidth="1"/>
    <col min="35" max="35" width="8.85546875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52" width="11.28515625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149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>
        <v>6</v>
      </c>
      <c r="B2" s="3">
        <v>7</v>
      </c>
      <c r="C2" s="2">
        <v>1872</v>
      </c>
      <c r="D2" t="s">
        <v>92</v>
      </c>
      <c r="E2" s="1">
        <v>1</v>
      </c>
      <c r="F2" s="19">
        <v>41611</v>
      </c>
      <c r="G2" s="13">
        <v>0.44791666666666669</v>
      </c>
      <c r="H2" t="s">
        <v>13</v>
      </c>
      <c r="I2" t="s">
        <v>11</v>
      </c>
      <c r="J2" t="s">
        <v>81</v>
      </c>
      <c r="K2" t="s">
        <v>93</v>
      </c>
      <c r="L2" t="s">
        <v>87</v>
      </c>
      <c r="M2" t="s">
        <v>23</v>
      </c>
      <c r="P2" t="s">
        <v>27</v>
      </c>
      <c r="Q2" t="s">
        <v>24</v>
      </c>
      <c r="R2" t="s">
        <v>27</v>
      </c>
      <c r="U2" t="s">
        <v>36</v>
      </c>
      <c r="V2" t="s">
        <v>34</v>
      </c>
      <c r="W2" t="s">
        <v>36</v>
      </c>
      <c r="Z2" t="s">
        <v>62</v>
      </c>
      <c r="AA2" t="s">
        <v>61</v>
      </c>
      <c r="AE2" t="s">
        <v>27</v>
      </c>
      <c r="AF2" t="s">
        <v>24</v>
      </c>
      <c r="AJ2" t="s">
        <v>35</v>
      </c>
      <c r="AK2" t="s">
        <v>35</v>
      </c>
      <c r="AO2" t="s">
        <v>14</v>
      </c>
      <c r="AP2" t="s">
        <v>14</v>
      </c>
      <c r="AQ2" t="s">
        <v>14</v>
      </c>
      <c r="AR2" t="s">
        <v>14</v>
      </c>
      <c r="AS2" t="s">
        <v>14</v>
      </c>
      <c r="AT2" t="s">
        <v>27</v>
      </c>
      <c r="AU2" t="s">
        <v>26</v>
      </c>
      <c r="AV2" t="s">
        <v>26</v>
      </c>
      <c r="AW2" t="s">
        <v>27</v>
      </c>
      <c r="AX2" t="s">
        <v>27</v>
      </c>
      <c r="AY2" t="s">
        <v>24</v>
      </c>
      <c r="AZ2" t="s">
        <v>24</v>
      </c>
      <c r="BA2">
        <v>6</v>
      </c>
    </row>
    <row r="3" spans="1:53" x14ac:dyDescent="0.25">
      <c r="A3">
        <v>6</v>
      </c>
      <c r="B3" s="3">
        <v>7</v>
      </c>
      <c r="C3" s="2">
        <v>1872</v>
      </c>
      <c r="D3" t="s">
        <v>92</v>
      </c>
      <c r="E3" s="1">
        <v>3</v>
      </c>
      <c r="F3" s="19">
        <v>41611</v>
      </c>
      <c r="G3" s="13">
        <v>0.4548611111111111</v>
      </c>
      <c r="H3" t="s">
        <v>13</v>
      </c>
      <c r="I3" t="s">
        <v>12</v>
      </c>
      <c r="J3" t="s">
        <v>8</v>
      </c>
      <c r="K3" t="s">
        <v>93</v>
      </c>
      <c r="L3" t="s">
        <v>132</v>
      </c>
      <c r="M3" t="s">
        <v>77</v>
      </c>
      <c r="N3" t="s">
        <v>23</v>
      </c>
      <c r="O3" t="s">
        <v>60</v>
      </c>
      <c r="P3" t="s">
        <v>24</v>
      </c>
      <c r="Q3" t="s">
        <v>27</v>
      </c>
      <c r="R3" t="s">
        <v>28</v>
      </c>
      <c r="S3" t="s">
        <v>24</v>
      </c>
      <c r="T3" t="s">
        <v>24</v>
      </c>
      <c r="U3" t="s">
        <v>35</v>
      </c>
      <c r="V3" t="s">
        <v>35</v>
      </c>
      <c r="W3" t="s">
        <v>36</v>
      </c>
      <c r="X3" t="s">
        <v>35</v>
      </c>
      <c r="Y3" t="s">
        <v>35</v>
      </c>
      <c r="Z3" t="s">
        <v>62</v>
      </c>
      <c r="AA3" t="s">
        <v>95</v>
      </c>
      <c r="AB3" t="s">
        <v>130</v>
      </c>
      <c r="AE3" t="s">
        <v>28</v>
      </c>
      <c r="AF3" t="s">
        <v>28</v>
      </c>
      <c r="AG3" t="s">
        <v>28</v>
      </c>
      <c r="AJ3" t="s">
        <v>36</v>
      </c>
      <c r="AK3" t="s">
        <v>34</v>
      </c>
      <c r="AL3" t="s">
        <v>36</v>
      </c>
      <c r="AO3" t="s">
        <v>13</v>
      </c>
      <c r="AP3" t="s">
        <v>14</v>
      </c>
      <c r="AQ3" t="s">
        <v>14</v>
      </c>
      <c r="AR3" t="s">
        <v>14</v>
      </c>
      <c r="AS3" t="s">
        <v>14</v>
      </c>
      <c r="AT3" t="s">
        <v>24</v>
      </c>
      <c r="AU3" t="s">
        <v>24</v>
      </c>
      <c r="AV3" t="s">
        <v>27</v>
      </c>
      <c r="AW3" t="s">
        <v>28</v>
      </c>
      <c r="AX3" t="s">
        <v>28</v>
      </c>
      <c r="AY3" t="s">
        <v>28</v>
      </c>
      <c r="AZ3" t="s">
        <v>28</v>
      </c>
      <c r="BA3">
        <v>3</v>
      </c>
    </row>
    <row r="4" spans="1:53" x14ac:dyDescent="0.25">
      <c r="A4">
        <v>6</v>
      </c>
      <c r="B4" s="3">
        <v>7</v>
      </c>
      <c r="C4" s="2">
        <v>1872</v>
      </c>
      <c r="D4" t="s">
        <v>92</v>
      </c>
      <c r="E4" s="1">
        <v>4</v>
      </c>
      <c r="F4" s="19">
        <v>41611</v>
      </c>
      <c r="G4" s="13">
        <v>0.4513888888888889</v>
      </c>
      <c r="H4" t="s">
        <v>13</v>
      </c>
      <c r="I4" t="s">
        <v>12</v>
      </c>
      <c r="J4" t="s">
        <v>81</v>
      </c>
      <c r="K4" t="s">
        <v>78</v>
      </c>
      <c r="L4" t="s">
        <v>132</v>
      </c>
      <c r="M4" t="s">
        <v>23</v>
      </c>
      <c r="P4" t="s">
        <v>24</v>
      </c>
      <c r="Q4" t="s">
        <v>26</v>
      </c>
      <c r="R4" t="s">
        <v>26</v>
      </c>
      <c r="U4" t="s">
        <v>36</v>
      </c>
      <c r="V4" t="s">
        <v>34</v>
      </c>
      <c r="W4" t="s">
        <v>34</v>
      </c>
      <c r="Z4" t="s">
        <v>20</v>
      </c>
      <c r="AE4" t="s">
        <v>26</v>
      </c>
      <c r="AJ4" t="s">
        <v>36</v>
      </c>
      <c r="AO4" t="s">
        <v>13</v>
      </c>
      <c r="AP4" t="s">
        <v>14</v>
      </c>
      <c r="AQ4" t="s">
        <v>14</v>
      </c>
      <c r="AR4" t="s">
        <v>14</v>
      </c>
      <c r="AS4" t="s">
        <v>13</v>
      </c>
      <c r="AT4" t="s">
        <v>27</v>
      </c>
      <c r="AU4" t="s">
        <v>26</v>
      </c>
      <c r="AV4" t="s">
        <v>26</v>
      </c>
      <c r="AW4" t="s">
        <v>27</v>
      </c>
      <c r="AX4" t="s">
        <v>27</v>
      </c>
      <c r="AY4" t="s">
        <v>24</v>
      </c>
      <c r="AZ4" t="s">
        <v>27</v>
      </c>
      <c r="BA4">
        <v>2</v>
      </c>
    </row>
    <row r="5" spans="1:53" x14ac:dyDescent="0.25">
      <c r="A5">
        <v>6</v>
      </c>
      <c r="B5" s="3">
        <v>7</v>
      </c>
      <c r="C5" s="2">
        <v>1872</v>
      </c>
      <c r="D5" t="s">
        <v>92</v>
      </c>
      <c r="E5" s="1">
        <v>5</v>
      </c>
      <c r="F5" s="19">
        <v>41611</v>
      </c>
      <c r="G5" s="13">
        <v>0.4513888888888889</v>
      </c>
      <c r="H5" t="s">
        <v>13</v>
      </c>
      <c r="I5" t="s">
        <v>11</v>
      </c>
      <c r="J5" t="s">
        <v>81</v>
      </c>
      <c r="K5" t="s">
        <v>83</v>
      </c>
      <c r="L5" t="s">
        <v>100</v>
      </c>
      <c r="M5" t="s">
        <v>101</v>
      </c>
      <c r="P5" t="s">
        <v>26</v>
      </c>
      <c r="Q5" t="s">
        <v>26</v>
      </c>
      <c r="R5" t="s">
        <v>27</v>
      </c>
      <c r="U5" t="s">
        <v>36</v>
      </c>
      <c r="V5" t="s">
        <v>36</v>
      </c>
      <c r="W5" t="s">
        <v>34</v>
      </c>
      <c r="Z5" t="s">
        <v>62</v>
      </c>
      <c r="AE5" t="s">
        <v>27</v>
      </c>
      <c r="AJ5" t="s">
        <v>34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27</v>
      </c>
      <c r="AU5" t="s">
        <v>27</v>
      </c>
      <c r="AV5" t="s">
        <v>27</v>
      </c>
      <c r="AW5" t="s">
        <v>27</v>
      </c>
      <c r="AX5" t="s">
        <v>27</v>
      </c>
      <c r="AY5" t="s">
        <v>27</v>
      </c>
      <c r="AZ5" t="s">
        <v>27</v>
      </c>
      <c r="BA5">
        <v>5</v>
      </c>
    </row>
    <row r="6" spans="1:53" x14ac:dyDescent="0.25">
      <c r="A6">
        <v>6</v>
      </c>
      <c r="B6" s="3">
        <v>7</v>
      </c>
      <c r="C6" s="2">
        <v>1872</v>
      </c>
      <c r="D6" t="s">
        <v>92</v>
      </c>
      <c r="E6" s="1">
        <v>6</v>
      </c>
      <c r="F6" s="19">
        <v>41611</v>
      </c>
      <c r="G6" s="13">
        <v>0.44791666666666669</v>
      </c>
      <c r="H6" t="s">
        <v>13</v>
      </c>
      <c r="I6" t="s">
        <v>11</v>
      </c>
      <c r="J6" t="s">
        <v>81</v>
      </c>
      <c r="K6" t="s">
        <v>23</v>
      </c>
      <c r="L6" t="s">
        <v>77</v>
      </c>
      <c r="M6" t="s">
        <v>83</v>
      </c>
      <c r="P6" t="s">
        <v>27</v>
      </c>
      <c r="Q6" t="s">
        <v>24</v>
      </c>
      <c r="R6" t="s">
        <v>27</v>
      </c>
      <c r="U6" t="s">
        <v>36</v>
      </c>
      <c r="V6" t="s">
        <v>35</v>
      </c>
      <c r="W6" t="s">
        <v>36</v>
      </c>
      <c r="Z6" t="s">
        <v>62</v>
      </c>
      <c r="AA6" t="s">
        <v>85</v>
      </c>
      <c r="AB6" t="s">
        <v>130</v>
      </c>
      <c r="AE6" t="s">
        <v>24</v>
      </c>
      <c r="AF6" t="s">
        <v>28</v>
      </c>
      <c r="AG6" t="s">
        <v>26</v>
      </c>
      <c r="AJ6" t="s">
        <v>34</v>
      </c>
      <c r="AK6" t="s">
        <v>35</v>
      </c>
      <c r="AL6" t="s">
        <v>34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26</v>
      </c>
      <c r="AU6" t="s">
        <v>26</v>
      </c>
      <c r="AV6" t="s">
        <v>26</v>
      </c>
      <c r="AW6" t="s">
        <v>24</v>
      </c>
      <c r="AX6" t="s">
        <v>24</v>
      </c>
      <c r="AY6" t="s">
        <v>26</v>
      </c>
      <c r="AZ6" t="s">
        <v>28</v>
      </c>
      <c r="BA6">
        <v>5</v>
      </c>
    </row>
    <row r="7" spans="1:53" x14ac:dyDescent="0.25">
      <c r="A7">
        <v>6</v>
      </c>
      <c r="B7" s="3">
        <v>7</v>
      </c>
      <c r="C7" s="2">
        <v>1872</v>
      </c>
      <c r="D7" t="s">
        <v>92</v>
      </c>
      <c r="E7" s="1">
        <v>7</v>
      </c>
      <c r="F7" s="19">
        <v>41611</v>
      </c>
      <c r="G7" s="13">
        <v>0.45277777777777778</v>
      </c>
      <c r="I7" t="s">
        <v>12</v>
      </c>
      <c r="J7" t="s">
        <v>10</v>
      </c>
      <c r="K7" t="s">
        <v>23</v>
      </c>
      <c r="L7" t="s">
        <v>77</v>
      </c>
      <c r="M7" t="s">
        <v>109</v>
      </c>
      <c r="N7" t="s">
        <v>131</v>
      </c>
      <c r="O7" t="s">
        <v>110</v>
      </c>
      <c r="P7" t="s">
        <v>24</v>
      </c>
      <c r="Q7" t="s">
        <v>24</v>
      </c>
      <c r="R7" t="s">
        <v>24</v>
      </c>
      <c r="S7" t="s">
        <v>24</v>
      </c>
      <c r="T7" t="s">
        <v>24</v>
      </c>
      <c r="U7" t="s">
        <v>36</v>
      </c>
      <c r="V7" t="s">
        <v>36</v>
      </c>
      <c r="W7" t="s">
        <v>35</v>
      </c>
      <c r="X7" t="s">
        <v>35</v>
      </c>
      <c r="Y7" t="s">
        <v>35</v>
      </c>
      <c r="Z7" t="s">
        <v>23</v>
      </c>
      <c r="AE7" t="s">
        <v>24</v>
      </c>
      <c r="AJ7" t="s">
        <v>35</v>
      </c>
      <c r="AO7" t="s">
        <v>14</v>
      </c>
      <c r="AP7" t="s">
        <v>14</v>
      </c>
      <c r="AQ7" t="s">
        <v>14</v>
      </c>
      <c r="AR7" t="s">
        <v>14</v>
      </c>
      <c r="AS7" t="s">
        <v>13</v>
      </c>
      <c r="BA7">
        <v>0</v>
      </c>
    </row>
    <row r="8" spans="1:53" x14ac:dyDescent="0.25">
      <c r="A8">
        <v>6</v>
      </c>
      <c r="B8" s="3">
        <v>7</v>
      </c>
      <c r="C8" s="2">
        <v>1872</v>
      </c>
      <c r="D8" t="s">
        <v>92</v>
      </c>
      <c r="E8" s="1">
        <v>8</v>
      </c>
      <c r="F8" s="19">
        <v>41611</v>
      </c>
      <c r="H8" t="s">
        <v>13</v>
      </c>
      <c r="I8" t="s">
        <v>12</v>
      </c>
      <c r="J8" t="s">
        <v>9</v>
      </c>
      <c r="K8" t="s">
        <v>78</v>
      </c>
      <c r="L8" t="s">
        <v>132</v>
      </c>
      <c r="M8" t="s">
        <v>82</v>
      </c>
      <c r="P8" t="s">
        <v>28</v>
      </c>
      <c r="Q8" t="s">
        <v>28</v>
      </c>
      <c r="R8" t="s">
        <v>28</v>
      </c>
      <c r="U8" t="s">
        <v>36</v>
      </c>
      <c r="V8" t="s">
        <v>36</v>
      </c>
      <c r="W8" t="s">
        <v>36</v>
      </c>
      <c r="Z8" t="s">
        <v>61</v>
      </c>
      <c r="AA8" t="s">
        <v>62</v>
      </c>
      <c r="AB8" t="s">
        <v>115</v>
      </c>
      <c r="AE8" t="s">
        <v>25</v>
      </c>
      <c r="AF8" t="s">
        <v>25</v>
      </c>
      <c r="AG8" t="s">
        <v>25</v>
      </c>
      <c r="AJ8" t="s">
        <v>34</v>
      </c>
      <c r="AK8" t="s">
        <v>34</v>
      </c>
      <c r="AL8" t="s">
        <v>34</v>
      </c>
      <c r="AO8" t="s">
        <v>14</v>
      </c>
      <c r="AP8" t="s">
        <v>14</v>
      </c>
      <c r="AQ8" t="s">
        <v>14</v>
      </c>
      <c r="AR8" t="s">
        <v>14</v>
      </c>
      <c r="AS8" t="s">
        <v>14</v>
      </c>
      <c r="AT8" t="s">
        <v>28</v>
      </c>
      <c r="AU8" t="s">
        <v>26</v>
      </c>
      <c r="AV8" t="s">
        <v>28</v>
      </c>
      <c r="AW8" t="s">
        <v>28</v>
      </c>
      <c r="AX8" t="s">
        <v>28</v>
      </c>
      <c r="AY8" t="s">
        <v>28</v>
      </c>
      <c r="AZ8" t="s">
        <v>28</v>
      </c>
      <c r="BA8">
        <v>8</v>
      </c>
    </row>
    <row r="9" spans="1:53" x14ac:dyDescent="0.25">
      <c r="A9">
        <v>6</v>
      </c>
      <c r="B9" s="3">
        <v>7</v>
      </c>
      <c r="C9" s="2">
        <v>1872</v>
      </c>
      <c r="D9" t="s">
        <v>92</v>
      </c>
      <c r="E9" s="1">
        <v>9</v>
      </c>
      <c r="F9" s="19">
        <v>41611</v>
      </c>
      <c r="G9" s="13">
        <v>0.45833333333333331</v>
      </c>
      <c r="H9" t="s">
        <v>13</v>
      </c>
      <c r="I9" t="s">
        <v>11</v>
      </c>
      <c r="J9" t="s">
        <v>10</v>
      </c>
      <c r="K9" t="s">
        <v>78</v>
      </c>
      <c r="L9" t="s">
        <v>127</v>
      </c>
      <c r="M9" t="s">
        <v>23</v>
      </c>
      <c r="N9" t="s">
        <v>62</v>
      </c>
      <c r="O9" t="s">
        <v>128</v>
      </c>
      <c r="P9" t="s">
        <v>24</v>
      </c>
      <c r="Q9" t="s">
        <v>27</v>
      </c>
      <c r="R9" t="s">
        <v>28</v>
      </c>
      <c r="S9" t="s">
        <v>25</v>
      </c>
      <c r="T9" t="s">
        <v>25</v>
      </c>
      <c r="U9" t="s">
        <v>35</v>
      </c>
      <c r="V9" t="s">
        <v>34</v>
      </c>
      <c r="W9" t="s">
        <v>36</v>
      </c>
      <c r="X9" t="s">
        <v>36</v>
      </c>
      <c r="Y9" t="s">
        <v>35</v>
      </c>
      <c r="Z9" t="s">
        <v>62</v>
      </c>
      <c r="AA9" t="s">
        <v>128</v>
      </c>
      <c r="AE9" t="s">
        <v>27</v>
      </c>
      <c r="AF9" t="s">
        <v>27</v>
      </c>
      <c r="AJ9" t="s">
        <v>36</v>
      </c>
      <c r="AK9" t="s">
        <v>35</v>
      </c>
      <c r="AO9" t="s">
        <v>14</v>
      </c>
      <c r="AP9" t="s">
        <v>14</v>
      </c>
      <c r="AQ9" t="s">
        <v>14</v>
      </c>
      <c r="AR9" t="s">
        <v>14</v>
      </c>
      <c r="AS9" t="s">
        <v>14</v>
      </c>
      <c r="AT9" t="s">
        <v>28</v>
      </c>
      <c r="AU9" t="s">
        <v>28</v>
      </c>
      <c r="AV9" t="s">
        <v>24</v>
      </c>
      <c r="AW9" t="s">
        <v>28</v>
      </c>
      <c r="AX9" t="s">
        <v>28</v>
      </c>
      <c r="AY9" t="s">
        <v>24</v>
      </c>
      <c r="AZ9" t="s">
        <v>28</v>
      </c>
      <c r="BA9">
        <v>5</v>
      </c>
    </row>
    <row r="10" spans="1:53" x14ac:dyDescent="0.25">
      <c r="A10">
        <v>6</v>
      </c>
      <c r="B10" s="3">
        <v>7</v>
      </c>
      <c r="C10" s="2">
        <v>1872</v>
      </c>
      <c r="D10" t="s">
        <v>92</v>
      </c>
      <c r="E10" s="1">
        <v>10</v>
      </c>
      <c r="F10" s="19">
        <v>41611</v>
      </c>
      <c r="G10" s="13">
        <v>0.45833333333333331</v>
      </c>
      <c r="H10" t="s">
        <v>13</v>
      </c>
      <c r="I10" t="s">
        <v>12</v>
      </c>
      <c r="J10" t="s">
        <v>81</v>
      </c>
      <c r="K10" t="s">
        <v>23</v>
      </c>
      <c r="L10" t="s">
        <v>77</v>
      </c>
      <c r="M10" t="s">
        <v>129</v>
      </c>
      <c r="N10" t="s">
        <v>78</v>
      </c>
      <c r="P10" t="s">
        <v>27</v>
      </c>
      <c r="Q10" t="s">
        <v>24</v>
      </c>
      <c r="R10" t="s">
        <v>26</v>
      </c>
      <c r="S10" t="s">
        <v>26</v>
      </c>
      <c r="U10" t="s">
        <v>34</v>
      </c>
      <c r="V10" t="s">
        <v>35</v>
      </c>
      <c r="W10" t="s">
        <v>34</v>
      </c>
      <c r="X10" t="s">
        <v>36</v>
      </c>
      <c r="Z10" t="s">
        <v>62</v>
      </c>
      <c r="AA10" t="s">
        <v>64</v>
      </c>
      <c r="AB10" t="s">
        <v>61</v>
      </c>
      <c r="AC10" t="s">
        <v>63</v>
      </c>
      <c r="AE10" t="s">
        <v>28</v>
      </c>
      <c r="AF10" t="s">
        <v>28</v>
      </c>
      <c r="AG10" t="s">
        <v>27</v>
      </c>
      <c r="AH10" t="s">
        <v>28</v>
      </c>
      <c r="AJ10" t="s">
        <v>36</v>
      </c>
      <c r="AK10" t="s">
        <v>36</v>
      </c>
      <c r="AL10" t="s">
        <v>36</v>
      </c>
      <c r="AM10" t="s">
        <v>36</v>
      </c>
      <c r="AO10" t="s">
        <v>14</v>
      </c>
      <c r="AP10" t="s">
        <v>13</v>
      </c>
      <c r="AQ10" t="s">
        <v>14</v>
      </c>
      <c r="AR10" t="s">
        <v>14</v>
      </c>
      <c r="AS10" t="s">
        <v>14</v>
      </c>
      <c r="AT10" t="s">
        <v>26</v>
      </c>
      <c r="AU10" t="s">
        <v>26</v>
      </c>
      <c r="AV10" t="s">
        <v>25</v>
      </c>
      <c r="AW10" t="s">
        <v>28</v>
      </c>
      <c r="AX10" t="s">
        <v>28</v>
      </c>
      <c r="AY10" t="s">
        <v>28</v>
      </c>
      <c r="AZ10" t="s">
        <v>28</v>
      </c>
      <c r="BA10">
        <v>5</v>
      </c>
    </row>
    <row r="11" spans="1:53" x14ac:dyDescent="0.25">
      <c r="A11">
        <v>6</v>
      </c>
      <c r="B11" s="3">
        <v>7</v>
      </c>
      <c r="C11" s="2">
        <v>1872</v>
      </c>
      <c r="D11" t="s">
        <v>92</v>
      </c>
      <c r="E11" s="1">
        <v>11</v>
      </c>
      <c r="F11" s="19">
        <v>41611</v>
      </c>
      <c r="G11" s="13">
        <v>0.45833333333333331</v>
      </c>
      <c r="H11" t="s">
        <v>13</v>
      </c>
      <c r="I11" t="s">
        <v>11</v>
      </c>
      <c r="J11" t="s">
        <v>81</v>
      </c>
      <c r="K11" t="s">
        <v>77</v>
      </c>
      <c r="L11" t="s">
        <v>93</v>
      </c>
      <c r="M11" t="s">
        <v>90</v>
      </c>
      <c r="N11" t="s">
        <v>78</v>
      </c>
      <c r="P11" t="s">
        <v>27</v>
      </c>
      <c r="Q11" t="s">
        <v>24</v>
      </c>
      <c r="R11" t="s">
        <v>27</v>
      </c>
      <c r="S11" t="s">
        <v>28</v>
      </c>
      <c r="U11" t="s">
        <v>35</v>
      </c>
      <c r="V11" t="s">
        <v>35</v>
      </c>
      <c r="W11" t="s">
        <v>35</v>
      </c>
      <c r="X11" t="s">
        <v>35</v>
      </c>
      <c r="Z11" t="s">
        <v>103</v>
      </c>
      <c r="AA11" t="s">
        <v>104</v>
      </c>
      <c r="AB11" t="s">
        <v>105</v>
      </c>
      <c r="AE11" t="s">
        <v>24</v>
      </c>
      <c r="AF11" t="s">
        <v>24</v>
      </c>
      <c r="AG11" t="s">
        <v>24</v>
      </c>
      <c r="AJ11" t="s">
        <v>36</v>
      </c>
      <c r="AK11" t="s">
        <v>36</v>
      </c>
      <c r="AL11" t="s">
        <v>36</v>
      </c>
      <c r="AO11" t="s">
        <v>14</v>
      </c>
      <c r="AP11" t="s">
        <v>14</v>
      </c>
      <c r="AQ11" t="s">
        <v>14</v>
      </c>
      <c r="AR11" t="s">
        <v>14</v>
      </c>
      <c r="AS11" t="s">
        <v>14</v>
      </c>
      <c r="AT11" t="s">
        <v>28</v>
      </c>
      <c r="AU11" t="s">
        <v>24</v>
      </c>
      <c r="AV11" t="s">
        <v>27</v>
      </c>
      <c r="AW11" t="s">
        <v>28</v>
      </c>
      <c r="AX11" t="s">
        <v>28</v>
      </c>
      <c r="AY11" t="s">
        <v>28</v>
      </c>
      <c r="AZ11" t="s">
        <v>28</v>
      </c>
      <c r="BA11">
        <v>6</v>
      </c>
    </row>
    <row r="12" spans="1:53" x14ac:dyDescent="0.25">
      <c r="A12">
        <v>6</v>
      </c>
      <c r="B12" s="3">
        <v>7</v>
      </c>
      <c r="C12" s="2">
        <v>1872</v>
      </c>
      <c r="D12" t="s">
        <v>92</v>
      </c>
      <c r="E12" s="1">
        <v>12</v>
      </c>
      <c r="F12" s="19">
        <v>41611</v>
      </c>
      <c r="G12" s="13">
        <v>0.45833333333333331</v>
      </c>
      <c r="H12" t="s">
        <v>13</v>
      </c>
      <c r="I12" t="s">
        <v>11</v>
      </c>
      <c r="J12" t="s">
        <v>81</v>
      </c>
      <c r="K12" t="s">
        <v>78</v>
      </c>
      <c r="L12" t="s">
        <v>60</v>
      </c>
      <c r="P12" t="s">
        <v>24</v>
      </c>
      <c r="Q12" t="s">
        <v>24</v>
      </c>
      <c r="U12" t="s">
        <v>35</v>
      </c>
      <c r="V12" t="s">
        <v>34</v>
      </c>
      <c r="Z12" t="s">
        <v>62</v>
      </c>
      <c r="AE12" t="s">
        <v>28</v>
      </c>
      <c r="AJ12" t="s">
        <v>36</v>
      </c>
      <c r="AO12" t="s">
        <v>14</v>
      </c>
      <c r="AP12" t="s">
        <v>13</v>
      </c>
      <c r="AQ12" t="s">
        <v>14</v>
      </c>
      <c r="AR12" t="s">
        <v>14</v>
      </c>
      <c r="AS12" t="s">
        <v>14</v>
      </c>
      <c r="AT12" t="s">
        <v>24</v>
      </c>
      <c r="AU12" t="s">
        <v>26</v>
      </c>
      <c r="AV12" t="s">
        <v>26</v>
      </c>
      <c r="AW12" t="s">
        <v>28</v>
      </c>
      <c r="AX12" t="s">
        <v>28</v>
      </c>
      <c r="AY12" t="s">
        <v>24</v>
      </c>
      <c r="AZ12" t="s">
        <v>28</v>
      </c>
      <c r="BA12">
        <v>5</v>
      </c>
    </row>
    <row r="13" spans="1:53" x14ac:dyDescent="0.25">
      <c r="A13">
        <v>6</v>
      </c>
      <c r="B13" s="3">
        <v>7</v>
      </c>
      <c r="C13" s="2">
        <v>1872</v>
      </c>
      <c r="D13" t="s">
        <v>92</v>
      </c>
      <c r="E13" s="1">
        <v>13</v>
      </c>
      <c r="F13" s="19">
        <v>41611</v>
      </c>
      <c r="G13" s="13">
        <v>0.46875</v>
      </c>
      <c r="H13" t="s">
        <v>13</v>
      </c>
      <c r="I13" t="s">
        <v>11</v>
      </c>
      <c r="J13" t="s">
        <v>10</v>
      </c>
      <c r="K13" t="s">
        <v>78</v>
      </c>
      <c r="P13" t="s">
        <v>27</v>
      </c>
      <c r="U13" t="s">
        <v>36</v>
      </c>
      <c r="Z13" t="s">
        <v>23</v>
      </c>
      <c r="AE13" t="s">
        <v>28</v>
      </c>
      <c r="AJ13" t="s">
        <v>36</v>
      </c>
      <c r="AO13" t="s">
        <v>14</v>
      </c>
      <c r="AP13" t="s">
        <v>14</v>
      </c>
      <c r="AQ13" t="s">
        <v>14</v>
      </c>
      <c r="AR13" t="s">
        <v>14</v>
      </c>
      <c r="AS13" t="s">
        <v>13</v>
      </c>
      <c r="AT13" t="s">
        <v>28</v>
      </c>
      <c r="AU13" t="s">
        <v>27</v>
      </c>
      <c r="AV13" t="s">
        <v>26</v>
      </c>
      <c r="AW13" t="s">
        <v>25</v>
      </c>
      <c r="AX13" t="s">
        <v>25</v>
      </c>
      <c r="AY13" t="s">
        <v>26</v>
      </c>
      <c r="AZ13" t="s">
        <v>25</v>
      </c>
      <c r="BA13">
        <v>7</v>
      </c>
    </row>
    <row r="14" spans="1:53" x14ac:dyDescent="0.25">
      <c r="A14">
        <v>6</v>
      </c>
      <c r="B14" s="3">
        <v>7</v>
      </c>
      <c r="C14" s="2">
        <v>1872</v>
      </c>
      <c r="D14" t="s">
        <v>92</v>
      </c>
      <c r="E14" s="1">
        <v>14</v>
      </c>
      <c r="F14" s="19">
        <v>41611</v>
      </c>
      <c r="G14" s="13">
        <v>0.46875</v>
      </c>
      <c r="H14" t="s">
        <v>13</v>
      </c>
      <c r="I14" t="s">
        <v>12</v>
      </c>
      <c r="J14" t="s">
        <v>9</v>
      </c>
      <c r="K14" t="s">
        <v>111</v>
      </c>
      <c r="L14" t="s">
        <v>112</v>
      </c>
      <c r="M14" t="s">
        <v>60</v>
      </c>
      <c r="N14" t="s">
        <v>113</v>
      </c>
      <c r="O14" t="s">
        <v>132</v>
      </c>
      <c r="P14" t="s">
        <v>28</v>
      </c>
      <c r="Q14" t="s">
        <v>28</v>
      </c>
      <c r="R14" t="s">
        <v>28</v>
      </c>
      <c r="S14" t="s">
        <v>28</v>
      </c>
      <c r="T14" t="s">
        <v>28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114</v>
      </c>
      <c r="AE14" t="s">
        <v>28</v>
      </c>
      <c r="AJ14" t="s">
        <v>34</v>
      </c>
      <c r="AO14" t="s">
        <v>14</v>
      </c>
      <c r="AP14" t="s">
        <v>14</v>
      </c>
      <c r="AQ14" t="s">
        <v>14</v>
      </c>
      <c r="AR14" t="s">
        <v>14</v>
      </c>
      <c r="AS14" t="s">
        <v>14</v>
      </c>
      <c r="AT14" t="s">
        <v>25</v>
      </c>
      <c r="AU14" t="s">
        <v>25</v>
      </c>
      <c r="AV14" t="s">
        <v>25</v>
      </c>
      <c r="AW14" t="s">
        <v>25</v>
      </c>
      <c r="AX14" t="s">
        <v>25</v>
      </c>
      <c r="AY14" t="s">
        <v>25</v>
      </c>
      <c r="AZ14" t="s">
        <v>25</v>
      </c>
      <c r="BA14">
        <v>0</v>
      </c>
    </row>
    <row r="15" spans="1:53" x14ac:dyDescent="0.25">
      <c r="A15">
        <v>6</v>
      </c>
      <c r="B15" s="3">
        <v>7</v>
      </c>
      <c r="C15" s="2">
        <v>1872</v>
      </c>
      <c r="D15" t="s">
        <v>92</v>
      </c>
      <c r="E15" s="1">
        <v>15</v>
      </c>
      <c r="F15" s="19">
        <v>41611</v>
      </c>
      <c r="G15" s="13">
        <v>0.46388888888888885</v>
      </c>
      <c r="H15" t="s">
        <v>13</v>
      </c>
      <c r="I15" t="s">
        <v>12</v>
      </c>
      <c r="J15" t="s">
        <v>8</v>
      </c>
      <c r="K15" t="s">
        <v>78</v>
      </c>
      <c r="L15" t="s">
        <v>132</v>
      </c>
      <c r="P15" t="s">
        <v>24</v>
      </c>
      <c r="Q15" t="s">
        <v>27</v>
      </c>
      <c r="U15" t="s">
        <v>36</v>
      </c>
      <c r="V15" t="s">
        <v>35</v>
      </c>
      <c r="Z15" t="s">
        <v>116</v>
      </c>
      <c r="AE15" t="s">
        <v>28</v>
      </c>
      <c r="AJ15" t="s">
        <v>34</v>
      </c>
      <c r="AO15" t="s">
        <v>14</v>
      </c>
      <c r="AP15" t="s">
        <v>14</v>
      </c>
      <c r="AQ15" t="s">
        <v>14</v>
      </c>
      <c r="AR15" t="s">
        <v>14</v>
      </c>
      <c r="AS15" t="s">
        <v>14</v>
      </c>
      <c r="AT15" t="s">
        <v>27</v>
      </c>
      <c r="AU15" t="s">
        <v>26</v>
      </c>
      <c r="AV15" t="s">
        <v>24</v>
      </c>
      <c r="AW15" t="s">
        <v>28</v>
      </c>
      <c r="AX15" t="s">
        <v>28</v>
      </c>
      <c r="AY15" t="s">
        <v>28</v>
      </c>
      <c r="AZ15" t="s">
        <v>28</v>
      </c>
      <c r="BA15">
        <v>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U3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COUNTIF('Colegio Mizpa_data'!H2:H15,"Yes")</f>
        <v>13</v>
      </c>
      <c r="B2">
        <f>COUNTIF('Colegio Mizpa_data'!I2:I15,"Male")</f>
        <v>7</v>
      </c>
      <c r="C2">
        <f>COUNTIF('Colegio Mizpa_data'!J2:J15,"13-17")</f>
        <v>0</v>
      </c>
      <c r="I2">
        <f>COUNTIF('Colegio Mizpa_data'!P2:P15,"Extremely")</f>
        <v>2</v>
      </c>
      <c r="J2">
        <f>COUNTIF('Colegio Mizpa_data'!Q2:Q15,"Extremely")</f>
        <v>2</v>
      </c>
      <c r="K2">
        <f>COUNTIF('Colegio Mizpa_data'!R2:R15,"Extremely")</f>
        <v>4</v>
      </c>
      <c r="L2">
        <f>COUNTIF('Colegio Mizpa_data'!S2:S15,"Extremely")</f>
        <v>2</v>
      </c>
      <c r="M2">
        <f>COUNTIF('Colegio Mizpa_data'!T2:T15,"Extremely")</f>
        <v>1</v>
      </c>
      <c r="N2">
        <f>COUNTIF('Colegio Mizpa_data'!U2:U15,"0-2 days")</f>
        <v>1</v>
      </c>
      <c r="O2">
        <f>COUNTIF('Colegio Mizpa_data'!V2:V15,"0-2 days")</f>
        <v>4</v>
      </c>
      <c r="P2">
        <f>COUNTIF('Colegio Mizpa_data'!W2:W15,"0-2 days")</f>
        <v>3</v>
      </c>
      <c r="Q2">
        <f>COUNTIF('Colegio Mizpa_data'!X2:X15,"0-2 days")</f>
        <v>0</v>
      </c>
      <c r="R2">
        <f>COUNTIF('Colegio Mizpa_data'!Y2:Y15,"0-2 days")</f>
        <v>0</v>
      </c>
      <c r="X2">
        <f>COUNTIF('Colegio Mizpa_data'!AE2:AE15,"Extremely")</f>
        <v>6</v>
      </c>
      <c r="Y2">
        <f>COUNTIF('Colegio Mizpa_data'!AF2:AF15,"Extremely")</f>
        <v>3</v>
      </c>
      <c r="Z2">
        <f>COUNTIF('Colegio Mizpa_data'!AG2:AG15,"Extremely")</f>
        <v>1</v>
      </c>
      <c r="AA2">
        <f>COUNTIF('Colegio Mizpa_data'!AH2:AH15,"Extremely")</f>
        <v>1</v>
      </c>
      <c r="AB2">
        <f>COUNTIF('Colegio Mizpa_data'!AI2:AI15,"Extremely")</f>
        <v>0</v>
      </c>
      <c r="AC2">
        <f>COUNTIF('Colegio Mizpa_data'!AJ2:AJ15,"0-2 days")</f>
        <v>5</v>
      </c>
      <c r="AD2">
        <f>COUNTIF('Colegio Mizpa_data'!AK2:AK15,"0-2 days")</f>
        <v>2</v>
      </c>
      <c r="AE2">
        <f>COUNTIF('Colegio Mizpa_data'!AL2:AL15,"0-2 days")</f>
        <v>2</v>
      </c>
      <c r="AF2">
        <f>COUNTIF('Colegio Mizpa_data'!AM2:AM15,"0-2 days")</f>
        <v>0</v>
      </c>
      <c r="AG2">
        <f>COUNTIF('Colegio Mizpa_data'!AN2:AN15,"0-2 days")</f>
        <v>0</v>
      </c>
      <c r="AH2">
        <f>COUNTIF('Colegio Mizpa_data'!AO2:AO15,"Yes")</f>
        <v>2</v>
      </c>
      <c r="AI2">
        <f>COUNTIF('Colegio Mizpa_data'!AP2:AP15,"Yes")</f>
        <v>2</v>
      </c>
      <c r="AJ2">
        <f>COUNTIF('Colegio Mizpa_data'!AQ2:AQ15,"Yes")</f>
        <v>0</v>
      </c>
      <c r="AK2">
        <f>COUNTIF('Colegio Mizpa_data'!AR2:AR15,"No")</f>
        <v>14</v>
      </c>
      <c r="AL2">
        <f>COUNTIF('Colegio Mizpa_data'!AS2:AS15,"Yes")</f>
        <v>3</v>
      </c>
      <c r="AM2">
        <f>COUNTIF('Colegio Mizpa_data'!AT2:AT15,"Extremely")</f>
        <v>4</v>
      </c>
      <c r="AN2">
        <f>COUNTIF('Colegio Mizpa_data'!AU2:AU15,"Extremely")</f>
        <v>1</v>
      </c>
      <c r="AO2">
        <f>COUNTIF('Colegio Mizpa_data'!AV2:AV15,"Extremely")</f>
        <v>1</v>
      </c>
      <c r="AP2">
        <f>COUNTIF('Colegio Mizpa_data'!AW2:AW15,"Extremely")</f>
        <v>7</v>
      </c>
      <c r="AQ2">
        <f>COUNTIF('Colegio Mizpa_data'!AX2:AX15,"Extremely")</f>
        <v>7</v>
      </c>
      <c r="AR2">
        <f>COUNTIF('Colegio Mizpa_data'!AY2:AY15,"Extremely")</f>
        <v>5</v>
      </c>
      <c r="AS2">
        <f>COUNTIF('Colegio Mizpa_data'!AZ2:AZ15,"Extremely")</f>
        <v>8</v>
      </c>
      <c r="AT2">
        <f>COUNTIF('Colegio Mizpa_data'!BA2:BA15,"0")</f>
        <v>2</v>
      </c>
      <c r="AU2">
        <v>0</v>
      </c>
    </row>
    <row r="3" spans="1:47" x14ac:dyDescent="0.25">
      <c r="A3">
        <f>COUNTIF('Colegio Mizpa_data'!H2:H15,"No")</f>
        <v>0</v>
      </c>
      <c r="B3">
        <f>COUNTIF('Colegio Mizpa_data'!I2:I15,"Female")</f>
        <v>7</v>
      </c>
      <c r="C3">
        <f>COUNTIF('Colegio Mizpa_data'!J2:J15,"18-25")</f>
        <v>0</v>
      </c>
      <c r="I3">
        <f>COUNTIF('Colegio Mizpa_data'!P2:P15,"Very")</f>
        <v>5</v>
      </c>
      <c r="J3">
        <f>COUNTIF('Colegio Mizpa_data'!Q2:Q15,"Very")</f>
        <v>3</v>
      </c>
      <c r="K3">
        <f>COUNTIF('Colegio Mizpa_data'!R2:R15,"Very")</f>
        <v>4</v>
      </c>
      <c r="L3">
        <f>COUNTIF('Colegio Mizpa_data'!S2:S15,"Very")</f>
        <v>0</v>
      </c>
      <c r="M3">
        <f>COUNTIF('Colegio Mizpa_data'!T2:T15,"Very")</f>
        <v>0</v>
      </c>
      <c r="N3">
        <f>COUNTIF('Colegio Mizpa_data'!U2:U15,"3-4 days")</f>
        <v>5</v>
      </c>
      <c r="O3">
        <f>COUNTIF('Colegio Mizpa_data'!V2:V15,"3-4 days")</f>
        <v>6</v>
      </c>
      <c r="P3">
        <f>COUNTIF('Colegio Mizpa_data'!W2:W15,"3-4 days")</f>
        <v>3</v>
      </c>
      <c r="Q3">
        <f>COUNTIF('Colegio Mizpa_data'!X2:X15,"3-4 days")</f>
        <v>4</v>
      </c>
      <c r="R3">
        <f>COUNTIF('Colegio Mizpa_data'!Y2:Y15,"3-4 days")</f>
        <v>4</v>
      </c>
      <c r="X3">
        <f>COUNTIF('Colegio Mizpa_data'!AE2:AE15,"Very")</f>
        <v>3</v>
      </c>
      <c r="Y3">
        <f>COUNTIF('Colegio Mizpa_data'!AF2:AF15,"Very")</f>
        <v>1</v>
      </c>
      <c r="Z3">
        <f>COUNTIF('Colegio Mizpa_data'!AG2:AG15,"Very")</f>
        <v>1</v>
      </c>
      <c r="AA3">
        <f>COUNTIF('Colegio Mizpa_data'!AH2:AH15,"Very")</f>
        <v>0</v>
      </c>
      <c r="AB3">
        <f>COUNTIF('Colegio Mizpa_data'!AI2:AI15,"Very")</f>
        <v>0</v>
      </c>
      <c r="AC3">
        <f>COUNTIF('Colegio Mizpa_data'!AJ2:AJ15,"3-4 days")</f>
        <v>2</v>
      </c>
      <c r="AD3">
        <f>COUNTIF('Colegio Mizpa_data'!AK2:AK15,"3-4 days")</f>
        <v>3</v>
      </c>
      <c r="AE3">
        <f>COUNTIF('Colegio Mizpa_data'!AL2:AL15,"3-4 days")</f>
        <v>0</v>
      </c>
      <c r="AF3">
        <f>COUNTIF('Colegio Mizpa_data'!AM2:AM15,"3-4 days")</f>
        <v>0</v>
      </c>
      <c r="AG3">
        <f>COUNTIF('Colegio Mizpa_data'!AN2:AN15,"3-4 days")</f>
        <v>0</v>
      </c>
      <c r="AH3">
        <f>COUNTIF('Colegio Mizpa_data'!AO2:AO15,"No")</f>
        <v>12</v>
      </c>
      <c r="AI3">
        <f>COUNTIF('Colegio Mizpa_data'!AP2:AP15,"No")</f>
        <v>12</v>
      </c>
      <c r="AJ3">
        <f>COUNTIF('Colegio Mizpa_data'!AQ2:AQ15,"No")</f>
        <v>14</v>
      </c>
      <c r="AK3">
        <f>COUNTIF('Colegio Mizpa_data'!AR2:AR15,"Warning")</f>
        <v>0</v>
      </c>
      <c r="AL3">
        <f>COUNTIF('Colegio Mizpa_data'!AS2:AS15,"No")</f>
        <v>11</v>
      </c>
      <c r="AM3">
        <f>COUNTIF('Colegio Mizpa_data'!AT2:AT15,"Very")</f>
        <v>4</v>
      </c>
      <c r="AN3">
        <f>COUNTIF('Colegio Mizpa_data'!AU2:AU15,"Very")</f>
        <v>2</v>
      </c>
      <c r="AO3">
        <f>COUNTIF('Colegio Mizpa_data'!AV2:AV15,"Very")</f>
        <v>3</v>
      </c>
      <c r="AP3">
        <f>COUNTIF('Colegio Mizpa_data'!AW2:AW15,"Very")</f>
        <v>3</v>
      </c>
      <c r="AQ3">
        <f>COUNTIF('Colegio Mizpa_data'!AX2:AX15,"Very")</f>
        <v>3</v>
      </c>
      <c r="AR3">
        <f>COUNTIF('Colegio Mizpa_data'!AY2:AY15,"Very")</f>
        <v>1</v>
      </c>
      <c r="AS3">
        <f>COUNTIF('Colegio Mizpa_data'!AZ2:AZ15,"Very")</f>
        <v>2</v>
      </c>
      <c r="AT3">
        <f>COUNTIF('Colegio Mizpa_data'!BA2:BA15,"1")</f>
        <v>0</v>
      </c>
      <c r="AU3">
        <v>1</v>
      </c>
    </row>
    <row r="4" spans="1:47" x14ac:dyDescent="0.25">
      <c r="B4">
        <f>COUNTIF('Colegio Mizpa_data'!I2:I15,"Other")</f>
        <v>0</v>
      </c>
      <c r="C4">
        <f>COUNTIF('Colegio Mizpa_data'!J2:J15,"26-35")</f>
        <v>2</v>
      </c>
      <c r="I4">
        <f>COUNTIF('Colegio Mizpa_data'!P2:P15,"Moderately")</f>
        <v>6</v>
      </c>
      <c r="J4">
        <f>COUNTIF('Colegio Mizpa_data'!Q2:Q15,"Moderately")</f>
        <v>6</v>
      </c>
      <c r="K4">
        <f>COUNTIF('Colegio Mizpa_data'!R2:R15,"Moderately")</f>
        <v>1</v>
      </c>
      <c r="L4">
        <f>COUNTIF('Colegio Mizpa_data'!S2:S15,"Moderately")</f>
        <v>2</v>
      </c>
      <c r="M4">
        <f>COUNTIF('Colegio Mizpa_data'!T2:T15,"Moderately")</f>
        <v>2</v>
      </c>
      <c r="N4">
        <f>COUNTIF('Colegio Mizpa_data'!U2:U15,"5-7 days")</f>
        <v>8</v>
      </c>
      <c r="O4">
        <f>COUNTIF('Colegio Mizpa_data'!V2:V15,"5-7 days")</f>
        <v>3</v>
      </c>
      <c r="P4">
        <f>COUNTIF('Colegio Mizpa_data'!W2:W15,"5-7 days")</f>
        <v>5</v>
      </c>
      <c r="Q4">
        <f>COUNTIF('Colegio Mizpa_data'!X2:X15,"5-7 days")</f>
        <v>2</v>
      </c>
      <c r="R4">
        <f>COUNTIF('Colegio Mizpa_data'!Y2:Y15,"5-7 days")</f>
        <v>0</v>
      </c>
      <c r="X4">
        <f>COUNTIF('Colegio Mizpa_data'!AE2:AE15,"Moderately")</f>
        <v>3</v>
      </c>
      <c r="Y4">
        <f>COUNTIF('Colegio Mizpa_data'!AF2:AF15,"Moderately")</f>
        <v>2</v>
      </c>
      <c r="Z4">
        <f>COUNTIF('Colegio Mizpa_data'!AG2:AG15,"Moderately")</f>
        <v>1</v>
      </c>
      <c r="AA4">
        <f>COUNTIF('Colegio Mizpa_data'!AH2:AH15,"Moderately")</f>
        <v>0</v>
      </c>
      <c r="AB4">
        <f>COUNTIF('Colegio Mizpa_data'!AI2:AI15,"Moderately")</f>
        <v>0</v>
      </c>
      <c r="AC4">
        <f>COUNTIF('Colegio Mizpa_data'!AJ2:AJ15,"5-7 days")</f>
        <v>7</v>
      </c>
      <c r="AD4">
        <f>COUNTIF('Colegio Mizpa_data'!AK2:AK15,"5-7 days")</f>
        <v>2</v>
      </c>
      <c r="AE4">
        <f>COUNTIF('Colegio Mizpa_data'!AL2:AL15,"5-7 days")</f>
        <v>3</v>
      </c>
      <c r="AF4">
        <f>COUNTIF('Colegio Mizpa_data'!AM2:AM15,"5-7 days")</f>
        <v>1</v>
      </c>
      <c r="AG4">
        <f>COUNTIF('Colegio Mizpa_data'!AN2:AN15,"5-7 days")</f>
        <v>0</v>
      </c>
      <c r="AK4">
        <f>COUNTIF('Colegio Mizpa_data'!AR2:AR15,"Court")</f>
        <v>0</v>
      </c>
      <c r="AM4">
        <f>COUNTIF('Colegio Mizpa_data'!AT2:AT15,"Moderately")</f>
        <v>2</v>
      </c>
      <c r="AN4">
        <f>COUNTIF('Colegio Mizpa_data'!AU2:AU15,"Moderately")</f>
        <v>2</v>
      </c>
      <c r="AO4">
        <f>COUNTIF('Colegio Mizpa_data'!AV2:AV15,"Moderately")</f>
        <v>2</v>
      </c>
      <c r="AP4">
        <f>COUNTIF('Colegio Mizpa_data'!AW2:AW15,"Moderately")</f>
        <v>1</v>
      </c>
      <c r="AQ4">
        <f>COUNTIF('Colegio Mizpa_data'!AX2:AX15,"Moderately")</f>
        <v>1</v>
      </c>
      <c r="AR4">
        <f>COUNTIF('Colegio Mizpa_data'!AY2:AY15,"Moderately")</f>
        <v>4</v>
      </c>
      <c r="AS4">
        <f>COUNTIF('Colegio Mizpa_data'!AZ2:AZ15,"Moderately")</f>
        <v>1</v>
      </c>
      <c r="AT4">
        <f>COUNTIF('Colegio Mizpa_data'!BA2:BA15,"2")</f>
        <v>1</v>
      </c>
      <c r="AU4">
        <v>2</v>
      </c>
    </row>
    <row r="5" spans="1:47" x14ac:dyDescent="0.25">
      <c r="C5">
        <f>COUNTIF('Colegio Mizpa_data'!J2:J15,"36-45")</f>
        <v>7</v>
      </c>
      <c r="I5">
        <f>COUNTIF('Colegio Mizpa_data'!P2:P15,"Slightly")</f>
        <v>1</v>
      </c>
      <c r="J5">
        <f>COUNTIF('Colegio Mizpa_data'!Q2:Q15,"Slightly")</f>
        <v>2</v>
      </c>
      <c r="K5">
        <f>COUNTIF('Colegio Mizpa_data'!R2:R15,"Slightly")</f>
        <v>2</v>
      </c>
      <c r="L5">
        <f>COUNTIF('Colegio Mizpa_data'!S2:S15,"Slightly")</f>
        <v>1</v>
      </c>
      <c r="M5">
        <f>COUNTIF('Colegio Mizpa_data'!T2:T15,"Slightly")</f>
        <v>0</v>
      </c>
      <c r="X5">
        <f>COUNTIF('Colegio Mizpa_data'!AE2:AE15,"Slightly")</f>
        <v>1</v>
      </c>
      <c r="Y5">
        <f>COUNTIF('Colegio Mizpa_data'!AF2:AF15,"Slightly")</f>
        <v>0</v>
      </c>
      <c r="Z5">
        <f>COUNTIF('Colegio Mizpa_data'!AG2:AG15,"Slightly")</f>
        <v>1</v>
      </c>
      <c r="AA5">
        <f>COUNTIF('Colegio Mizpa_data'!AH2:AH15,"Slightly")</f>
        <v>0</v>
      </c>
      <c r="AB5">
        <f>COUNTIF('Colegio Mizpa_data'!AI2:AI15,"Slightly")</f>
        <v>0</v>
      </c>
      <c r="AK5">
        <f>COUNTIF('Colegio Mizpa_data'!AR2:AR15,"Fine")</f>
        <v>0</v>
      </c>
      <c r="AM5">
        <f>COUNTIF('Colegio Mizpa_data'!AT2:AT15,"Slightly")</f>
        <v>2</v>
      </c>
      <c r="AN5">
        <f>COUNTIF('Colegio Mizpa_data'!AU2:AU15,"Slightly")</f>
        <v>7</v>
      </c>
      <c r="AO5">
        <f>COUNTIF('Colegio Mizpa_data'!AV2:AV15,"Slightly")</f>
        <v>5</v>
      </c>
      <c r="AP5">
        <f>COUNTIF('Colegio Mizpa_data'!AW2:AW15,"Slightly")</f>
        <v>0</v>
      </c>
      <c r="AQ5">
        <f>COUNTIF('Colegio Mizpa_data'!AX2:AX15,"Slightly")</f>
        <v>0</v>
      </c>
      <c r="AR5">
        <f>COUNTIF('Colegio Mizpa_data'!AY2:AY15,"Slightly")</f>
        <v>2</v>
      </c>
      <c r="AS5">
        <f>COUNTIF('Colegio Mizpa_data'!AZ2:AZ15,"Slightly")</f>
        <v>0</v>
      </c>
      <c r="AT5">
        <f>COUNTIF('Colegio Mizpa_data'!BA2:BA15,"3")</f>
        <v>1</v>
      </c>
      <c r="AU5">
        <v>3</v>
      </c>
    </row>
    <row r="6" spans="1:47" x14ac:dyDescent="0.25">
      <c r="C6">
        <f>COUNTIF('Colegio Mizpa_data'!J2:J15,"46-55")</f>
        <v>2</v>
      </c>
      <c r="I6">
        <f>COUNTIF('Colegio Mizpa_data'!P2:P15,"Not at all")</f>
        <v>0</v>
      </c>
      <c r="J6">
        <f>COUNTIF('Colegio Mizpa_data'!Q2:Q15,"Not at all")</f>
        <v>0</v>
      </c>
      <c r="K6">
        <f>COUNTIF('Colegio Mizpa_data'!R2:R15,"Not at all")</f>
        <v>0</v>
      </c>
      <c r="L6">
        <f>COUNTIF('Colegio Mizpa_data'!S2:S15,"Not at all")</f>
        <v>1</v>
      </c>
      <c r="M6">
        <f>COUNTIF('Colegio Mizpa_data'!T2:T15,"Not at all")</f>
        <v>1</v>
      </c>
      <c r="X6">
        <f>COUNTIF('Colegio Mizpa_data'!AE2:AE15,"Not at all")</f>
        <v>1</v>
      </c>
      <c r="Y6">
        <f>COUNTIF('Colegio Mizpa_data'!AF2:AF15,"Not at all")</f>
        <v>1</v>
      </c>
      <c r="Z6">
        <f>COUNTIF('Colegio Mizpa_data'!AG2:AG15,"Not at all")</f>
        <v>1</v>
      </c>
      <c r="AA6">
        <f>COUNTIF('Colegio Mizpa_data'!AH2:AH15,"Not at all")</f>
        <v>0</v>
      </c>
      <c r="AB6">
        <f>COUNTIF('Colegio Mizpa_data'!AI2:AI15,"Not at all")</f>
        <v>0</v>
      </c>
      <c r="AM6">
        <f>COUNTIF('Colegio Mizpa_data'!AT2:AT15,"Not at all")</f>
        <v>1</v>
      </c>
      <c r="AN6">
        <f>COUNTIF('Colegio Mizpa_data'!AU2:AU15,"Not at all")</f>
        <v>1</v>
      </c>
      <c r="AO6">
        <f>COUNTIF('Colegio Mizpa_data'!AV2:AV15,"Not at all")</f>
        <v>2</v>
      </c>
      <c r="AP6">
        <f>COUNTIF('Colegio Mizpa_data'!AW2:AW15,"Not at all")</f>
        <v>2</v>
      </c>
      <c r="AQ6">
        <f>COUNTIF('Colegio Mizpa_data'!AX2:AX15,"Not at all")</f>
        <v>2</v>
      </c>
      <c r="AR6">
        <f>COUNTIF('Colegio Mizpa_data'!AY2:AY15,"Not at all")</f>
        <v>1</v>
      </c>
      <c r="AS6">
        <f>COUNTIF('Colegio Mizpa_data'!AZ2:AZ15,"Not at all")</f>
        <v>2</v>
      </c>
      <c r="AT6">
        <f>COUNTIF('Colegio Mizpa_data'!BA2:BA15,"4")</f>
        <v>0</v>
      </c>
      <c r="AU6">
        <v>4</v>
      </c>
    </row>
    <row r="7" spans="1:47" x14ac:dyDescent="0.25">
      <c r="C7">
        <f>COUNTIF('Colegio Mizpa_data'!J2:J15,"56+")</f>
        <v>3</v>
      </c>
      <c r="AT7">
        <f>COUNTIF('Colegio Mizpa_data'!BA2:BA15,"5")</f>
        <v>6</v>
      </c>
      <c r="AU7">
        <v>5</v>
      </c>
    </row>
    <row r="8" spans="1:47" x14ac:dyDescent="0.25">
      <c r="AT8">
        <f>COUNTIF('Colegio Mizpa_data'!BA2:BA15,"6")</f>
        <v>2</v>
      </c>
      <c r="AU8">
        <v>6</v>
      </c>
    </row>
    <row r="9" spans="1:47" x14ac:dyDescent="0.25">
      <c r="AT9">
        <f>COUNTIF('Colegio Mizpa_data'!BA2:BA15,"7")</f>
        <v>1</v>
      </c>
      <c r="AU9">
        <v>7</v>
      </c>
    </row>
    <row r="10" spans="1:47" x14ac:dyDescent="0.25">
      <c r="AT10">
        <f>COUNTIF('Colegio Mizpa_data'!BA2:BA15,"8")</f>
        <v>1</v>
      </c>
      <c r="AU10">
        <v>8</v>
      </c>
    </row>
    <row r="11" spans="1:47" x14ac:dyDescent="0.25">
      <c r="AT11">
        <f>COUNTIF('Colegio Mizpa_data'!BA2:BA15,"9")</f>
        <v>0</v>
      </c>
      <c r="AU11">
        <v>9</v>
      </c>
    </row>
    <row r="12" spans="1:47" x14ac:dyDescent="0.25">
      <c r="AT12">
        <f>COUNTIF('Colegio Mizpa_data'!BA2:BA15,"10")</f>
        <v>0</v>
      </c>
      <c r="AU12">
        <v>10</v>
      </c>
    </row>
    <row r="14" spans="1:47" x14ac:dyDescent="0.25">
      <c r="A14">
        <f>SUM(A2:A3)</f>
        <v>13</v>
      </c>
      <c r="B14">
        <f>SUM(B2:B4)</f>
        <v>14</v>
      </c>
      <c r="C14">
        <f>SUM(C2:C7)</f>
        <v>14</v>
      </c>
      <c r="I14">
        <f>SUM(I2:I6)</f>
        <v>14</v>
      </c>
      <c r="J14">
        <f>SUM(J2:J6)</f>
        <v>13</v>
      </c>
      <c r="K14">
        <f>SUM(K2:K6)</f>
        <v>11</v>
      </c>
      <c r="L14">
        <f>SUM(L2:L6)</f>
        <v>6</v>
      </c>
      <c r="M14">
        <f>SUM(M2:M6)</f>
        <v>4</v>
      </c>
      <c r="N14">
        <f>SUM(N2:N4)</f>
        <v>14</v>
      </c>
      <c r="O14">
        <f>SUM(O2:O4)</f>
        <v>13</v>
      </c>
      <c r="P14">
        <f>SUM(P2:P4)</f>
        <v>11</v>
      </c>
      <c r="Q14">
        <f>SUM(Q2:Q4)</f>
        <v>6</v>
      </c>
      <c r="R14">
        <f>SUM(R2:R4)</f>
        <v>4</v>
      </c>
      <c r="X14">
        <f>SUM(X2:X6)</f>
        <v>14</v>
      </c>
      <c r="Y14">
        <f>SUM(Y2:Y6)</f>
        <v>7</v>
      </c>
      <c r="Z14">
        <f>SUM(Z2:Z6)</f>
        <v>5</v>
      </c>
      <c r="AA14">
        <f>SUM(AA2:AA6)</f>
        <v>1</v>
      </c>
      <c r="AB14">
        <f>SUM(AB2:AB6)</f>
        <v>0</v>
      </c>
      <c r="AC14">
        <f>SUM(AC2:AC4)</f>
        <v>14</v>
      </c>
      <c r="AD14">
        <f>SUM(AD2:AD4)</f>
        <v>7</v>
      </c>
      <c r="AE14">
        <f>SUM(AE2:AE4)</f>
        <v>5</v>
      </c>
      <c r="AF14">
        <f>SUM(AF2:AF4)</f>
        <v>1</v>
      </c>
      <c r="AG14">
        <f>SUM(AG2:AG4)</f>
        <v>0</v>
      </c>
      <c r="AH14">
        <f>SUM(AH2:AH3)</f>
        <v>14</v>
      </c>
      <c r="AI14">
        <f>SUM(AI2:AI3)</f>
        <v>14</v>
      </c>
      <c r="AJ14">
        <f>SUM(AJ2:AJ3)</f>
        <v>14</v>
      </c>
      <c r="AK14">
        <f>SUM(AK2:AK5)</f>
        <v>14</v>
      </c>
      <c r="AL14">
        <f>SUM(AL2:AL3)</f>
        <v>14</v>
      </c>
      <c r="AM14">
        <f t="shared" ref="AM14:AS14" si="0">SUM(AM2:AM6)</f>
        <v>13</v>
      </c>
      <c r="AN14">
        <f t="shared" si="0"/>
        <v>13</v>
      </c>
      <c r="AO14">
        <f t="shared" si="0"/>
        <v>13</v>
      </c>
      <c r="AP14">
        <f t="shared" si="0"/>
        <v>13</v>
      </c>
      <c r="AQ14">
        <f t="shared" si="0"/>
        <v>13</v>
      </c>
      <c r="AR14">
        <f t="shared" si="0"/>
        <v>13</v>
      </c>
      <c r="AS14">
        <f t="shared" si="0"/>
        <v>13</v>
      </c>
      <c r="AT14">
        <f>SUM(AT2:AT12)</f>
        <v>14</v>
      </c>
    </row>
    <row r="16" spans="1:47" x14ac:dyDescent="0.25">
      <c r="AT16">
        <f>SUM(AT2:AT6)</f>
        <v>4</v>
      </c>
      <c r="AU16" t="s">
        <v>133</v>
      </c>
    </row>
    <row r="17" spans="1:47" x14ac:dyDescent="0.25">
      <c r="AT17">
        <f>SUM(AT8:AT12)</f>
        <v>4</v>
      </c>
      <c r="AU17" t="s">
        <v>134</v>
      </c>
    </row>
    <row r="19" spans="1:47" x14ac:dyDescent="0.25">
      <c r="AT19">
        <f>(SUMPRODUCT(AU2:AU12,AT2:AT12)/SUM(AT2:AT12))</f>
        <v>4.4285714285714288</v>
      </c>
      <c r="AU19" t="s">
        <v>148</v>
      </c>
    </row>
    <row r="21" spans="1:47" x14ac:dyDescent="0.25">
      <c r="A21" s="16">
        <f t="shared" ref="A21:C22" si="1">A2/A$14</f>
        <v>1</v>
      </c>
      <c r="B21" s="16">
        <f t="shared" si="1"/>
        <v>0.5</v>
      </c>
      <c r="C21" s="16">
        <f t="shared" si="1"/>
        <v>0</v>
      </c>
      <c r="D21" s="16"/>
      <c r="E21" s="16"/>
      <c r="F21" s="16"/>
      <c r="G21" s="16"/>
      <c r="H21" s="16"/>
      <c r="I21" s="16">
        <f t="shared" ref="I21:R21" si="2">I2/I$14</f>
        <v>0.14285714285714285</v>
      </c>
      <c r="J21" s="16">
        <f t="shared" si="2"/>
        <v>0.15384615384615385</v>
      </c>
      <c r="K21" s="16">
        <f t="shared" si="2"/>
        <v>0.36363636363636365</v>
      </c>
      <c r="L21" s="16">
        <f t="shared" si="2"/>
        <v>0.33333333333333331</v>
      </c>
      <c r="M21" s="16">
        <f t="shared" si="2"/>
        <v>0.25</v>
      </c>
      <c r="N21" s="16">
        <f t="shared" si="2"/>
        <v>7.1428571428571425E-2</v>
      </c>
      <c r="O21" s="16">
        <f t="shared" si="2"/>
        <v>0.30769230769230771</v>
      </c>
      <c r="P21" s="16">
        <f t="shared" si="2"/>
        <v>0.27272727272727271</v>
      </c>
      <c r="Q21" s="16">
        <f t="shared" si="2"/>
        <v>0</v>
      </c>
      <c r="R21" s="16">
        <f t="shared" si="2"/>
        <v>0</v>
      </c>
      <c r="X21" s="16">
        <f t="shared" ref="X21:AT21" si="3">X2/X$14</f>
        <v>0.42857142857142855</v>
      </c>
      <c r="Y21" s="16">
        <f t="shared" si="3"/>
        <v>0.42857142857142855</v>
      </c>
      <c r="Z21" s="16">
        <f t="shared" si="3"/>
        <v>0.2</v>
      </c>
      <c r="AA21" s="16">
        <f t="shared" si="3"/>
        <v>1</v>
      </c>
      <c r="AB21" s="16" t="e">
        <f t="shared" si="3"/>
        <v>#DIV/0!</v>
      </c>
      <c r="AC21" s="16">
        <f t="shared" si="3"/>
        <v>0.35714285714285715</v>
      </c>
      <c r="AD21" s="16">
        <f t="shared" si="3"/>
        <v>0.2857142857142857</v>
      </c>
      <c r="AE21" s="16">
        <f t="shared" si="3"/>
        <v>0.4</v>
      </c>
      <c r="AF21" s="16">
        <f t="shared" si="3"/>
        <v>0</v>
      </c>
      <c r="AG21" s="16" t="e">
        <f t="shared" si="3"/>
        <v>#DIV/0!</v>
      </c>
      <c r="AH21" s="16">
        <f t="shared" si="3"/>
        <v>0.14285714285714285</v>
      </c>
      <c r="AI21" s="16">
        <f t="shared" si="3"/>
        <v>0.14285714285714285</v>
      </c>
      <c r="AJ21" s="16">
        <f t="shared" si="3"/>
        <v>0</v>
      </c>
      <c r="AK21" s="16">
        <f t="shared" si="3"/>
        <v>1</v>
      </c>
      <c r="AL21" s="16">
        <f t="shared" si="3"/>
        <v>0.21428571428571427</v>
      </c>
      <c r="AM21" s="16">
        <f t="shared" si="3"/>
        <v>0.30769230769230771</v>
      </c>
      <c r="AN21" s="16">
        <f t="shared" si="3"/>
        <v>7.6923076923076927E-2</v>
      </c>
      <c r="AO21" s="16">
        <f t="shared" si="3"/>
        <v>7.6923076923076927E-2</v>
      </c>
      <c r="AP21" s="16">
        <f t="shared" si="3"/>
        <v>0.53846153846153844</v>
      </c>
      <c r="AQ21" s="16">
        <f t="shared" si="3"/>
        <v>0.53846153846153844</v>
      </c>
      <c r="AR21" s="16">
        <f t="shared" si="3"/>
        <v>0.38461538461538464</v>
      </c>
      <c r="AS21" s="16">
        <f t="shared" si="3"/>
        <v>0.61538461538461542</v>
      </c>
      <c r="AT21" s="16">
        <f t="shared" si="3"/>
        <v>0.14285714285714285</v>
      </c>
      <c r="AU21">
        <v>0</v>
      </c>
    </row>
    <row r="22" spans="1:47" x14ac:dyDescent="0.25">
      <c r="A22" s="16">
        <f t="shared" si="1"/>
        <v>0</v>
      </c>
      <c r="B22" s="16">
        <f t="shared" si="1"/>
        <v>0.5</v>
      </c>
      <c r="C22" s="16">
        <f t="shared" si="1"/>
        <v>0</v>
      </c>
      <c r="D22" s="16"/>
      <c r="E22" s="16"/>
      <c r="F22" s="16"/>
      <c r="G22" s="16"/>
      <c r="H22" s="16"/>
      <c r="I22" s="16">
        <f t="shared" ref="I22:R22" si="4">I3/I$14</f>
        <v>0.35714285714285715</v>
      </c>
      <c r="J22" s="16">
        <f t="shared" si="4"/>
        <v>0.23076923076923078</v>
      </c>
      <c r="K22" s="16">
        <f t="shared" si="4"/>
        <v>0.36363636363636365</v>
      </c>
      <c r="L22" s="16">
        <f t="shared" si="4"/>
        <v>0</v>
      </c>
      <c r="M22" s="16">
        <f t="shared" si="4"/>
        <v>0</v>
      </c>
      <c r="N22" s="16">
        <f t="shared" si="4"/>
        <v>0.35714285714285715</v>
      </c>
      <c r="O22" s="16">
        <f t="shared" si="4"/>
        <v>0.46153846153846156</v>
      </c>
      <c r="P22" s="16">
        <f t="shared" si="4"/>
        <v>0.27272727272727271</v>
      </c>
      <c r="Q22" s="16">
        <f t="shared" si="4"/>
        <v>0.66666666666666663</v>
      </c>
      <c r="R22" s="16">
        <f t="shared" si="4"/>
        <v>1</v>
      </c>
      <c r="X22" s="16">
        <f t="shared" ref="X22:AT22" si="5">X3/X$14</f>
        <v>0.21428571428571427</v>
      </c>
      <c r="Y22" s="16">
        <f t="shared" si="5"/>
        <v>0.14285714285714285</v>
      </c>
      <c r="Z22" s="16">
        <f t="shared" si="5"/>
        <v>0.2</v>
      </c>
      <c r="AA22" s="16">
        <f t="shared" si="5"/>
        <v>0</v>
      </c>
      <c r="AB22" s="16" t="e">
        <f t="shared" si="5"/>
        <v>#DIV/0!</v>
      </c>
      <c r="AC22" s="16">
        <f t="shared" si="5"/>
        <v>0.14285714285714285</v>
      </c>
      <c r="AD22" s="16">
        <f t="shared" si="5"/>
        <v>0.42857142857142855</v>
      </c>
      <c r="AE22" s="16">
        <f t="shared" si="5"/>
        <v>0</v>
      </c>
      <c r="AF22" s="16">
        <f t="shared" si="5"/>
        <v>0</v>
      </c>
      <c r="AG22" s="16" t="e">
        <f t="shared" si="5"/>
        <v>#DIV/0!</v>
      </c>
      <c r="AH22" s="16">
        <f t="shared" si="5"/>
        <v>0.8571428571428571</v>
      </c>
      <c r="AI22" s="16">
        <f t="shared" si="5"/>
        <v>0.8571428571428571</v>
      </c>
      <c r="AJ22" s="16">
        <f t="shared" si="5"/>
        <v>1</v>
      </c>
      <c r="AK22" s="16">
        <f t="shared" si="5"/>
        <v>0</v>
      </c>
      <c r="AL22" s="16">
        <f t="shared" si="5"/>
        <v>0.7857142857142857</v>
      </c>
      <c r="AM22" s="16">
        <f t="shared" si="5"/>
        <v>0.30769230769230771</v>
      </c>
      <c r="AN22" s="16">
        <f t="shared" si="5"/>
        <v>0.15384615384615385</v>
      </c>
      <c r="AO22" s="16">
        <f t="shared" si="5"/>
        <v>0.23076923076923078</v>
      </c>
      <c r="AP22" s="16">
        <f t="shared" si="5"/>
        <v>0.23076923076923078</v>
      </c>
      <c r="AQ22" s="16">
        <f t="shared" si="5"/>
        <v>0.23076923076923078</v>
      </c>
      <c r="AR22" s="16">
        <f t="shared" si="5"/>
        <v>7.6923076923076927E-2</v>
      </c>
      <c r="AS22" s="16">
        <f t="shared" si="5"/>
        <v>0.15384615384615385</v>
      </c>
      <c r="AT22" s="16">
        <f t="shared" si="5"/>
        <v>0</v>
      </c>
      <c r="AU22">
        <v>1</v>
      </c>
    </row>
    <row r="23" spans="1:47" x14ac:dyDescent="0.25">
      <c r="B23" s="16">
        <f>B4/B$14</f>
        <v>0</v>
      </c>
      <c r="C23" s="16">
        <f>C4/C$14</f>
        <v>0.14285714285714285</v>
      </c>
      <c r="D23" s="16"/>
      <c r="E23" s="16"/>
      <c r="F23" s="16"/>
      <c r="G23" s="16"/>
      <c r="H23" s="16"/>
      <c r="I23" s="16">
        <f t="shared" ref="I23:R23" si="6">I4/I$14</f>
        <v>0.42857142857142855</v>
      </c>
      <c r="J23" s="16">
        <f t="shared" si="6"/>
        <v>0.46153846153846156</v>
      </c>
      <c r="K23" s="16">
        <f t="shared" si="6"/>
        <v>9.0909090909090912E-2</v>
      </c>
      <c r="L23" s="16">
        <f t="shared" si="6"/>
        <v>0.33333333333333331</v>
      </c>
      <c r="M23" s="16">
        <f t="shared" si="6"/>
        <v>0.5</v>
      </c>
      <c r="N23" s="16">
        <f t="shared" si="6"/>
        <v>0.5714285714285714</v>
      </c>
      <c r="O23" s="16">
        <f t="shared" si="6"/>
        <v>0.23076923076923078</v>
      </c>
      <c r="P23" s="16">
        <f t="shared" si="6"/>
        <v>0.45454545454545453</v>
      </c>
      <c r="Q23" s="16">
        <f t="shared" si="6"/>
        <v>0.33333333333333331</v>
      </c>
      <c r="R23" s="16">
        <f t="shared" si="6"/>
        <v>0</v>
      </c>
      <c r="X23" s="16">
        <f t="shared" ref="X23:AG23" si="7">X4/X$14</f>
        <v>0.21428571428571427</v>
      </c>
      <c r="Y23" s="16">
        <f t="shared" si="7"/>
        <v>0.2857142857142857</v>
      </c>
      <c r="Z23" s="16">
        <f t="shared" si="7"/>
        <v>0.2</v>
      </c>
      <c r="AA23" s="16">
        <f t="shared" si="7"/>
        <v>0</v>
      </c>
      <c r="AB23" s="16" t="e">
        <f t="shared" si="7"/>
        <v>#DIV/0!</v>
      </c>
      <c r="AC23" s="16">
        <f t="shared" si="7"/>
        <v>0.5</v>
      </c>
      <c r="AD23" s="16">
        <f t="shared" si="7"/>
        <v>0.2857142857142857</v>
      </c>
      <c r="AE23" s="16">
        <f t="shared" si="7"/>
        <v>0.6</v>
      </c>
      <c r="AF23" s="16">
        <f t="shared" si="7"/>
        <v>1</v>
      </c>
      <c r="AG23" s="16" t="e">
        <f t="shared" si="7"/>
        <v>#DIV/0!</v>
      </c>
      <c r="AK23" s="16">
        <f>AK4/AK$14</f>
        <v>0</v>
      </c>
      <c r="AM23" s="16">
        <f t="shared" ref="AM23:AT25" si="8">AM4/AM$14</f>
        <v>0.15384615384615385</v>
      </c>
      <c r="AN23" s="16">
        <f t="shared" si="8"/>
        <v>0.15384615384615385</v>
      </c>
      <c r="AO23" s="16">
        <f t="shared" si="8"/>
        <v>0.15384615384615385</v>
      </c>
      <c r="AP23" s="16">
        <f t="shared" si="8"/>
        <v>7.6923076923076927E-2</v>
      </c>
      <c r="AQ23" s="16">
        <f t="shared" si="8"/>
        <v>7.6923076923076927E-2</v>
      </c>
      <c r="AR23" s="16">
        <f t="shared" si="8"/>
        <v>0.30769230769230771</v>
      </c>
      <c r="AS23" s="16">
        <f t="shared" si="8"/>
        <v>7.6923076923076927E-2</v>
      </c>
      <c r="AT23" s="16">
        <f t="shared" si="8"/>
        <v>7.1428571428571425E-2</v>
      </c>
      <c r="AU23">
        <v>2</v>
      </c>
    </row>
    <row r="24" spans="1:47" x14ac:dyDescent="0.25">
      <c r="C24" s="16">
        <f>C5/C$14</f>
        <v>0.5</v>
      </c>
      <c r="D24" s="16"/>
      <c r="E24" s="16"/>
      <c r="F24" s="16"/>
      <c r="G24" s="16"/>
      <c r="H24" s="16"/>
      <c r="I24" s="16">
        <f t="shared" ref="I24:M25" si="9">I5/I$14</f>
        <v>7.1428571428571425E-2</v>
      </c>
      <c r="J24" s="16">
        <f t="shared" si="9"/>
        <v>0.15384615384615385</v>
      </c>
      <c r="K24" s="16">
        <f t="shared" si="9"/>
        <v>0.18181818181818182</v>
      </c>
      <c r="L24" s="16">
        <f t="shared" si="9"/>
        <v>0.16666666666666666</v>
      </c>
      <c r="M24" s="16">
        <f t="shared" si="9"/>
        <v>0</v>
      </c>
      <c r="N24" s="16"/>
      <c r="O24" s="16"/>
      <c r="P24" s="16"/>
      <c r="Q24" s="16"/>
      <c r="R24" s="16"/>
      <c r="X24" s="16">
        <f t="shared" ref="X24:AB25" si="10">X5/X$14</f>
        <v>7.1428571428571425E-2</v>
      </c>
      <c r="Y24" s="16">
        <f t="shared" si="10"/>
        <v>0</v>
      </c>
      <c r="Z24" s="16">
        <f t="shared" si="10"/>
        <v>0.2</v>
      </c>
      <c r="AA24" s="16">
        <f t="shared" si="10"/>
        <v>0</v>
      </c>
      <c r="AB24" s="16" t="e">
        <f t="shared" si="10"/>
        <v>#DIV/0!</v>
      </c>
      <c r="AC24" s="16"/>
      <c r="AD24" s="16"/>
      <c r="AE24" s="16"/>
      <c r="AF24" s="16"/>
      <c r="AG24" s="16"/>
      <c r="AK24" s="16">
        <f>AK5/AK$14</f>
        <v>0</v>
      </c>
      <c r="AM24" s="16">
        <f t="shared" si="8"/>
        <v>0.15384615384615385</v>
      </c>
      <c r="AN24" s="16">
        <f t="shared" si="8"/>
        <v>0.53846153846153844</v>
      </c>
      <c r="AO24" s="16">
        <f t="shared" si="8"/>
        <v>0.38461538461538464</v>
      </c>
      <c r="AP24" s="16">
        <f t="shared" si="8"/>
        <v>0</v>
      </c>
      <c r="AQ24" s="16">
        <f t="shared" si="8"/>
        <v>0</v>
      </c>
      <c r="AR24" s="16">
        <f t="shared" si="8"/>
        <v>0.15384615384615385</v>
      </c>
      <c r="AS24" s="16">
        <f t="shared" si="8"/>
        <v>0</v>
      </c>
      <c r="AT24" s="16">
        <f t="shared" si="8"/>
        <v>7.1428571428571425E-2</v>
      </c>
      <c r="AU24">
        <v>3</v>
      </c>
    </row>
    <row r="25" spans="1:47" x14ac:dyDescent="0.25">
      <c r="C25" s="16">
        <f>C6/C$14</f>
        <v>0.14285714285714285</v>
      </c>
      <c r="D25" s="16"/>
      <c r="E25" s="16"/>
      <c r="F25" s="16"/>
      <c r="G25" s="16"/>
      <c r="H25" s="16"/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0.16666666666666666</v>
      </c>
      <c r="M25" s="16">
        <f t="shared" si="9"/>
        <v>0.25</v>
      </c>
      <c r="N25" s="16"/>
      <c r="O25" s="16"/>
      <c r="P25" s="16"/>
      <c r="Q25" s="16"/>
      <c r="R25" s="16"/>
      <c r="X25" s="16">
        <f t="shared" si="10"/>
        <v>7.1428571428571425E-2</v>
      </c>
      <c r="Y25" s="16">
        <f t="shared" si="10"/>
        <v>0.14285714285714285</v>
      </c>
      <c r="Z25" s="16">
        <f t="shared" si="10"/>
        <v>0.2</v>
      </c>
      <c r="AA25" s="16">
        <f t="shared" si="10"/>
        <v>0</v>
      </c>
      <c r="AB25" s="16" t="e">
        <f t="shared" si="10"/>
        <v>#DIV/0!</v>
      </c>
      <c r="AC25" s="16"/>
      <c r="AD25" s="16"/>
      <c r="AE25" s="16"/>
      <c r="AF25" s="16"/>
      <c r="AG25" s="16"/>
      <c r="AM25" s="16">
        <f t="shared" si="8"/>
        <v>7.6923076923076927E-2</v>
      </c>
      <c r="AN25" s="16">
        <f t="shared" si="8"/>
        <v>7.6923076923076927E-2</v>
      </c>
      <c r="AO25" s="16">
        <f t="shared" si="8"/>
        <v>0.15384615384615385</v>
      </c>
      <c r="AP25" s="16">
        <f t="shared" si="8"/>
        <v>0.15384615384615385</v>
      </c>
      <c r="AQ25" s="16">
        <f t="shared" si="8"/>
        <v>0.15384615384615385</v>
      </c>
      <c r="AR25" s="16">
        <f t="shared" si="8"/>
        <v>7.6923076923076927E-2</v>
      </c>
      <c r="AS25" s="16">
        <f t="shared" si="8"/>
        <v>0.15384615384615385</v>
      </c>
      <c r="AT25" s="16">
        <f t="shared" si="8"/>
        <v>0</v>
      </c>
      <c r="AU25">
        <v>4</v>
      </c>
    </row>
    <row r="26" spans="1:47" x14ac:dyDescent="0.25">
      <c r="C26" s="16">
        <f>C7/C$14</f>
        <v>0.21428571428571427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ref="AT26:AT31" si="11">AT7/AT$14</f>
        <v>0.42857142857142855</v>
      </c>
      <c r="AU26">
        <v>5</v>
      </c>
    </row>
    <row r="27" spans="1:47" x14ac:dyDescent="0.25">
      <c r="AT27" s="16">
        <f t="shared" si="11"/>
        <v>0.14285714285714285</v>
      </c>
      <c r="AU27">
        <v>6</v>
      </c>
    </row>
    <row r="28" spans="1:47" x14ac:dyDescent="0.25">
      <c r="AT28" s="16">
        <f t="shared" si="11"/>
        <v>7.1428571428571425E-2</v>
      </c>
      <c r="AU28">
        <v>7</v>
      </c>
    </row>
    <row r="29" spans="1:47" x14ac:dyDescent="0.25">
      <c r="AT29" s="16">
        <f t="shared" si="11"/>
        <v>7.1428571428571425E-2</v>
      </c>
      <c r="AU29">
        <v>8</v>
      </c>
    </row>
    <row r="30" spans="1:47" x14ac:dyDescent="0.25">
      <c r="AT30" s="16">
        <f t="shared" si="11"/>
        <v>0</v>
      </c>
      <c r="AU30">
        <v>9</v>
      </c>
    </row>
    <row r="31" spans="1:47" x14ac:dyDescent="0.25">
      <c r="AT31" s="16">
        <f t="shared" si="11"/>
        <v>0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0.99999999999999989</v>
      </c>
      <c r="D33" s="17"/>
      <c r="E33" s="17"/>
      <c r="F33" s="17"/>
      <c r="G33" s="17"/>
      <c r="H33" s="17"/>
      <c r="I33" s="17">
        <f>SUM(I21:I25)</f>
        <v>1</v>
      </c>
      <c r="J33" s="17">
        <f>SUM(J21:J25)</f>
        <v>1</v>
      </c>
      <c r="K33" s="17">
        <f>SUM(K21:K25)</f>
        <v>1</v>
      </c>
      <c r="L33" s="17">
        <f>SUM(L21:L25)</f>
        <v>0.99999999999999989</v>
      </c>
      <c r="M33" s="17">
        <f>SUM(M21:M25)</f>
        <v>1</v>
      </c>
      <c r="N33" s="17">
        <f>SUM(N21:N23)</f>
        <v>1</v>
      </c>
      <c r="O33" s="17">
        <f>SUM(O21:O23)</f>
        <v>1</v>
      </c>
      <c r="P33" s="17">
        <f>SUM(P21:P23)</f>
        <v>1</v>
      </c>
      <c r="Q33" s="17">
        <f>SUM(Q21:Q23)</f>
        <v>1</v>
      </c>
      <c r="R33" s="17">
        <f>SUM(R21:R23)</f>
        <v>1</v>
      </c>
      <c r="X33" s="17">
        <f>SUM(X21:X25)</f>
        <v>0.99999999999999989</v>
      </c>
      <c r="Y33" s="17">
        <f>SUM(Y21:Y25)</f>
        <v>1</v>
      </c>
      <c r="Z33" s="17">
        <f>SUM(Z21:Z25)</f>
        <v>1</v>
      </c>
      <c r="AA33" s="17">
        <f>SUM(AA21:AA25)</f>
        <v>1</v>
      </c>
      <c r="AB33" s="17" t="e">
        <f>SUM(AB21:AB25)</f>
        <v>#DIV/0!</v>
      </c>
      <c r="AC33" s="17">
        <f>SUM(AC21:AC23)</f>
        <v>1</v>
      </c>
      <c r="AD33" s="17">
        <f>SUM(AD21:AD23)</f>
        <v>0.99999999999999989</v>
      </c>
      <c r="AE33" s="17">
        <f>SUM(AE21:AE23)</f>
        <v>1</v>
      </c>
      <c r="AF33" s="17">
        <f>SUM(AF21:AF23)</f>
        <v>1</v>
      </c>
      <c r="AG33" s="17" t="e">
        <f>SUM(AG21:AG23)</f>
        <v>#DIV/0!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 t="shared" ref="AM33:AS33" si="12">SUM(AM21:AM25)</f>
        <v>1</v>
      </c>
      <c r="AN33" s="17">
        <f t="shared" si="12"/>
        <v>1</v>
      </c>
      <c r="AO33" s="17">
        <f t="shared" si="12"/>
        <v>1</v>
      </c>
      <c r="AP33" s="17">
        <f t="shared" si="12"/>
        <v>0.99999999999999989</v>
      </c>
      <c r="AQ33" s="17">
        <f t="shared" si="12"/>
        <v>0.99999999999999989</v>
      </c>
      <c r="AR33" s="17">
        <f t="shared" si="12"/>
        <v>1</v>
      </c>
      <c r="AS33" s="17">
        <f t="shared" si="12"/>
        <v>1</v>
      </c>
      <c r="AT33" s="17">
        <f>SUM(AT21:AT31)</f>
        <v>0.99999999999999978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T1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A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285156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5" width="16" bestFit="1" customWidth="1"/>
    <col min="16" max="20" width="11.7109375" bestFit="1" customWidth="1"/>
    <col min="21" max="25" width="8.7109375" bestFit="1" customWidth="1"/>
    <col min="26" max="30" width="17.85546875" bestFit="1" customWidth="1"/>
    <col min="31" max="33" width="10" bestFit="1" customWidth="1"/>
    <col min="34" max="35" width="8.85546875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49" width="10" bestFit="1" customWidth="1"/>
    <col min="50" max="51" width="11.28515625" bestFit="1" customWidth="1"/>
    <col min="52" max="52" width="10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149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 t="s">
        <v>73</v>
      </c>
      <c r="B2" s="3" t="s">
        <v>74</v>
      </c>
      <c r="C2" s="2" t="s">
        <v>75</v>
      </c>
      <c r="D2" t="s">
        <v>76</v>
      </c>
      <c r="E2" s="1">
        <v>1</v>
      </c>
      <c r="F2" s="19">
        <v>41610</v>
      </c>
      <c r="G2" s="13">
        <v>0.58333333333333337</v>
      </c>
      <c r="H2" t="s">
        <v>13</v>
      </c>
      <c r="I2" t="s">
        <v>12</v>
      </c>
      <c r="J2" t="s">
        <v>9</v>
      </c>
      <c r="K2" t="s">
        <v>78</v>
      </c>
      <c r="L2" t="s">
        <v>23</v>
      </c>
      <c r="P2" t="s">
        <v>27</v>
      </c>
      <c r="Q2" t="s">
        <v>27</v>
      </c>
      <c r="U2" t="s">
        <v>35</v>
      </c>
      <c r="V2" t="s">
        <v>34</v>
      </c>
      <c r="AO2" t="s">
        <v>14</v>
      </c>
      <c r="AP2" t="s">
        <v>14</v>
      </c>
      <c r="AQ2" t="s">
        <v>14</v>
      </c>
      <c r="AR2" t="s">
        <v>14</v>
      </c>
      <c r="AS2" t="s">
        <v>14</v>
      </c>
      <c r="AT2" t="s">
        <v>27</v>
      </c>
      <c r="AU2" t="s">
        <v>24</v>
      </c>
      <c r="AV2" t="s">
        <v>26</v>
      </c>
      <c r="AW2" t="s">
        <v>27</v>
      </c>
      <c r="AX2" t="s">
        <v>28</v>
      </c>
      <c r="AY2" t="s">
        <v>28</v>
      </c>
      <c r="AZ2" t="s">
        <v>27</v>
      </c>
      <c r="BA2">
        <v>2</v>
      </c>
    </row>
    <row r="3" spans="1:53" x14ac:dyDescent="0.25">
      <c r="A3" t="s">
        <v>73</v>
      </c>
      <c r="B3" s="3" t="s">
        <v>74</v>
      </c>
      <c r="C3" s="2" t="s">
        <v>75</v>
      </c>
      <c r="D3" t="s">
        <v>76</v>
      </c>
      <c r="E3" s="1">
        <v>2</v>
      </c>
      <c r="F3" s="19">
        <v>41610</v>
      </c>
      <c r="G3" s="13">
        <v>0.58680555555555558</v>
      </c>
      <c r="H3" t="s">
        <v>13</v>
      </c>
      <c r="I3" t="s">
        <v>12</v>
      </c>
      <c r="J3" t="s">
        <v>10</v>
      </c>
      <c r="K3" t="s">
        <v>117</v>
      </c>
      <c r="L3" t="s">
        <v>78</v>
      </c>
      <c r="P3" t="s">
        <v>28</v>
      </c>
      <c r="Q3" t="s">
        <v>28</v>
      </c>
      <c r="U3" t="s">
        <v>35</v>
      </c>
      <c r="V3" t="s">
        <v>36</v>
      </c>
      <c r="Z3" t="s">
        <v>62</v>
      </c>
      <c r="AE3" t="s">
        <v>28</v>
      </c>
      <c r="AJ3" t="s">
        <v>35</v>
      </c>
      <c r="AO3" t="s">
        <v>14</v>
      </c>
      <c r="AP3" t="s">
        <v>14</v>
      </c>
      <c r="AQ3" t="s">
        <v>14</v>
      </c>
      <c r="AR3" t="s">
        <v>14</v>
      </c>
      <c r="AS3" t="s">
        <v>14</v>
      </c>
      <c r="AT3" t="s">
        <v>28</v>
      </c>
      <c r="AU3" t="s">
        <v>28</v>
      </c>
      <c r="AV3" t="s">
        <v>26</v>
      </c>
      <c r="AW3" t="s">
        <v>28</v>
      </c>
      <c r="AX3" t="s">
        <v>28</v>
      </c>
      <c r="AY3" t="s">
        <v>24</v>
      </c>
      <c r="AZ3" t="s">
        <v>25</v>
      </c>
      <c r="BA3">
        <v>8</v>
      </c>
    </row>
    <row r="4" spans="1:53" x14ac:dyDescent="0.25">
      <c r="A4" t="s">
        <v>73</v>
      </c>
      <c r="B4" s="3" t="s">
        <v>74</v>
      </c>
      <c r="C4" s="2" t="s">
        <v>75</v>
      </c>
      <c r="D4" t="s">
        <v>76</v>
      </c>
      <c r="E4" s="1">
        <v>3</v>
      </c>
      <c r="F4" s="19">
        <v>41610</v>
      </c>
      <c r="G4" s="13">
        <v>0.59027777777777779</v>
      </c>
      <c r="H4" t="s">
        <v>13</v>
      </c>
      <c r="I4" t="s">
        <v>12</v>
      </c>
      <c r="J4" t="s">
        <v>9</v>
      </c>
      <c r="K4" t="s">
        <v>23</v>
      </c>
      <c r="L4" t="s">
        <v>60</v>
      </c>
      <c r="P4" t="s">
        <v>27</v>
      </c>
      <c r="Q4" t="s">
        <v>27</v>
      </c>
      <c r="U4" t="s">
        <v>35</v>
      </c>
      <c r="V4" t="s">
        <v>35</v>
      </c>
      <c r="Z4" t="s">
        <v>62</v>
      </c>
      <c r="AE4" t="s">
        <v>27</v>
      </c>
      <c r="AJ4" t="s">
        <v>35</v>
      </c>
      <c r="AO4" t="s">
        <v>14</v>
      </c>
      <c r="AP4" t="s">
        <v>14</v>
      </c>
      <c r="AQ4" t="s">
        <v>14</v>
      </c>
      <c r="AR4" t="s">
        <v>14</v>
      </c>
      <c r="AS4" t="s">
        <v>13</v>
      </c>
      <c r="AT4" t="s">
        <v>24</v>
      </c>
      <c r="AU4" t="s">
        <v>27</v>
      </c>
      <c r="AV4" t="s">
        <v>27</v>
      </c>
      <c r="AW4" t="s">
        <v>27</v>
      </c>
      <c r="AX4" t="s">
        <v>27</v>
      </c>
      <c r="AY4" t="s">
        <v>26</v>
      </c>
      <c r="AZ4" t="s">
        <v>27</v>
      </c>
      <c r="BA4">
        <v>8</v>
      </c>
    </row>
    <row r="5" spans="1:53" x14ac:dyDescent="0.25">
      <c r="A5" t="s">
        <v>73</v>
      </c>
      <c r="B5" s="3" t="s">
        <v>74</v>
      </c>
      <c r="C5" s="2" t="s">
        <v>75</v>
      </c>
      <c r="D5" t="s">
        <v>76</v>
      </c>
      <c r="E5" s="1">
        <v>4</v>
      </c>
      <c r="F5" s="19">
        <v>41610</v>
      </c>
      <c r="G5" s="13">
        <v>0.60069444444444442</v>
      </c>
      <c r="H5" t="s">
        <v>13</v>
      </c>
      <c r="I5" t="s">
        <v>11</v>
      </c>
      <c r="J5" t="s">
        <v>10</v>
      </c>
      <c r="K5" t="s">
        <v>77</v>
      </c>
      <c r="P5" t="s">
        <v>26</v>
      </c>
      <c r="U5" t="s">
        <v>34</v>
      </c>
      <c r="Z5" t="s">
        <v>62</v>
      </c>
      <c r="AA5" t="s">
        <v>61</v>
      </c>
      <c r="AB5" t="s">
        <v>85</v>
      </c>
      <c r="AE5" t="s">
        <v>28</v>
      </c>
      <c r="AF5" t="s">
        <v>28</v>
      </c>
      <c r="AG5" t="s">
        <v>28</v>
      </c>
      <c r="AJ5" t="s">
        <v>34</v>
      </c>
      <c r="AK5" t="s">
        <v>34</v>
      </c>
      <c r="AL5" t="s">
        <v>34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24</v>
      </c>
      <c r="AU5" t="s">
        <v>25</v>
      </c>
      <c r="AV5" t="s">
        <v>25</v>
      </c>
      <c r="AW5" t="s">
        <v>28</v>
      </c>
      <c r="AX5" t="s">
        <v>28</v>
      </c>
      <c r="AY5" t="s">
        <v>28</v>
      </c>
      <c r="AZ5" t="s">
        <v>28</v>
      </c>
      <c r="BA5">
        <v>8</v>
      </c>
    </row>
    <row r="6" spans="1:53" x14ac:dyDescent="0.25">
      <c r="A6" t="s">
        <v>73</v>
      </c>
      <c r="B6" s="3" t="s">
        <v>74</v>
      </c>
      <c r="C6" s="2" t="s">
        <v>75</v>
      </c>
      <c r="D6" t="s">
        <v>76</v>
      </c>
      <c r="E6" s="1">
        <v>5</v>
      </c>
      <c r="F6" s="19">
        <v>41610</v>
      </c>
      <c r="G6" s="13">
        <v>0.60416666666666663</v>
      </c>
      <c r="H6" t="s">
        <v>13</v>
      </c>
      <c r="I6" t="s">
        <v>11</v>
      </c>
      <c r="J6" t="s">
        <v>10</v>
      </c>
      <c r="K6" t="s">
        <v>77</v>
      </c>
      <c r="P6" t="s">
        <v>28</v>
      </c>
      <c r="U6" t="s">
        <v>34</v>
      </c>
      <c r="Z6" t="s">
        <v>85</v>
      </c>
      <c r="AE6" t="s">
        <v>28</v>
      </c>
      <c r="AJ6" t="s">
        <v>34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28</v>
      </c>
      <c r="AU6" t="s">
        <v>28</v>
      </c>
      <c r="AV6" t="s">
        <v>25</v>
      </c>
      <c r="AW6" t="s">
        <v>28</v>
      </c>
      <c r="AX6" t="s">
        <v>28</v>
      </c>
      <c r="AY6" t="s">
        <v>28</v>
      </c>
      <c r="AZ6" t="s">
        <v>28</v>
      </c>
      <c r="BA6">
        <v>7</v>
      </c>
    </row>
    <row r="7" spans="1:53" x14ac:dyDescent="0.25">
      <c r="A7" t="s">
        <v>73</v>
      </c>
      <c r="B7" s="3" t="s">
        <v>74</v>
      </c>
      <c r="C7" s="2" t="s">
        <v>75</v>
      </c>
      <c r="D7" t="s">
        <v>76</v>
      </c>
      <c r="E7" s="1">
        <v>6</v>
      </c>
      <c r="F7" s="19">
        <v>41610</v>
      </c>
      <c r="G7" s="13">
        <v>0.60763888888888895</v>
      </c>
      <c r="H7" t="s">
        <v>13</v>
      </c>
      <c r="I7" t="s">
        <v>11</v>
      </c>
      <c r="J7" t="s">
        <v>10</v>
      </c>
      <c r="K7" t="s">
        <v>78</v>
      </c>
      <c r="P7" t="s">
        <v>24</v>
      </c>
      <c r="U7" t="s">
        <v>35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25</v>
      </c>
      <c r="AU7" t="s">
        <v>26</v>
      </c>
      <c r="AV7" t="s">
        <v>25</v>
      </c>
      <c r="BA7">
        <v>10</v>
      </c>
    </row>
    <row r="8" spans="1:53" x14ac:dyDescent="0.25">
      <c r="A8" t="s">
        <v>73</v>
      </c>
      <c r="B8" s="3" t="s">
        <v>74</v>
      </c>
      <c r="C8" s="2" t="s">
        <v>75</v>
      </c>
      <c r="D8" t="s">
        <v>76</v>
      </c>
      <c r="E8" s="1">
        <v>7</v>
      </c>
      <c r="F8" s="19">
        <v>41610</v>
      </c>
      <c r="G8" s="13">
        <v>0.61249999999999993</v>
      </c>
      <c r="I8" t="s">
        <v>12</v>
      </c>
      <c r="J8" t="s">
        <v>7</v>
      </c>
      <c r="K8" t="s">
        <v>78</v>
      </c>
      <c r="P8" t="s">
        <v>24</v>
      </c>
      <c r="U8" t="s">
        <v>36</v>
      </c>
      <c r="AT8" t="s">
        <v>24</v>
      </c>
      <c r="AU8" t="s">
        <v>26</v>
      </c>
      <c r="AV8" t="s">
        <v>26</v>
      </c>
      <c r="AW8" t="s">
        <v>25</v>
      </c>
      <c r="AX8" t="s">
        <v>24</v>
      </c>
      <c r="AY8" t="s">
        <v>26</v>
      </c>
      <c r="AZ8" t="s">
        <v>27</v>
      </c>
      <c r="BA8">
        <v>9</v>
      </c>
    </row>
    <row r="9" spans="1:53" x14ac:dyDescent="0.25">
      <c r="A9" t="s">
        <v>73</v>
      </c>
      <c r="B9" s="3" t="s">
        <v>74</v>
      </c>
      <c r="C9" s="2" t="s">
        <v>75</v>
      </c>
      <c r="D9" t="s">
        <v>76</v>
      </c>
      <c r="E9" s="1">
        <v>8</v>
      </c>
      <c r="F9" s="19">
        <v>41610</v>
      </c>
      <c r="G9" s="13">
        <v>0.6166666666666667</v>
      </c>
      <c r="H9" t="s">
        <v>13</v>
      </c>
      <c r="I9" t="s">
        <v>12</v>
      </c>
      <c r="J9" t="s">
        <v>7</v>
      </c>
      <c r="K9" t="s">
        <v>78</v>
      </c>
      <c r="P9" t="s">
        <v>26</v>
      </c>
      <c r="U9" t="s">
        <v>36</v>
      </c>
      <c r="AT9" t="s">
        <v>27</v>
      </c>
      <c r="AU9" t="s">
        <v>24</v>
      </c>
      <c r="AV9" t="s">
        <v>26</v>
      </c>
      <c r="AW9" t="s">
        <v>27</v>
      </c>
      <c r="AX9" t="s">
        <v>24</v>
      </c>
      <c r="AY9" t="s">
        <v>26</v>
      </c>
      <c r="AZ9" t="s">
        <v>27</v>
      </c>
      <c r="BA9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U40"/>
  <sheetViews>
    <sheetView topLeftCell="AJ1" workbookViewId="0">
      <pane ySplit="1" topLeftCell="A14" activePane="bottomLeft" state="frozen"/>
      <selection activeCell="A2" sqref="A2"/>
      <selection pane="bottomLeft" activeCell="AT40" sqref="AT40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COUNTIF(All_data!H2:H63,"Yes")</f>
        <v>57</v>
      </c>
      <c r="B2">
        <f>COUNTIF(All_data!I2:I63,"Male")</f>
        <v>33</v>
      </c>
      <c r="C2">
        <f>COUNTIF(All_data!J2:J63,"13-17")</f>
        <v>3</v>
      </c>
      <c r="I2">
        <f>COUNTIF(All_data!P2:P63,"Extremely")</f>
        <v>10</v>
      </c>
      <c r="J2">
        <f>COUNTIF(All_data!Q2:Q63,"Extremely")</f>
        <v>10</v>
      </c>
      <c r="K2">
        <f>COUNTIF(All_data!R2:R63,"Extremely")</f>
        <v>7</v>
      </c>
      <c r="L2">
        <f>COUNTIF(All_data!S2:S63,"Extremely")</f>
        <v>2</v>
      </c>
      <c r="M2">
        <f>COUNTIF(All_data!T2:T63,"Extremely")</f>
        <v>4</v>
      </c>
      <c r="N2">
        <f>COUNTIF(All_data!U2:U63,"0-2 days")</f>
        <v>9</v>
      </c>
      <c r="O2">
        <f>COUNTIF(All_data!V2:V63,"0-2 days")</f>
        <v>13</v>
      </c>
      <c r="P2">
        <f>COUNTIF(All_data!W2:W63,"0-2 days")</f>
        <v>8</v>
      </c>
      <c r="Q2">
        <f>COUNTIF(All_data!X2:X63,"0-2 days")</f>
        <v>3</v>
      </c>
      <c r="R2">
        <f>COUNTIF(All_data!Y2:Y63,"0-2 days")</f>
        <v>3</v>
      </c>
      <c r="X2">
        <f>COUNTIF(All_data!AE2:AE63,"Extremely")</f>
        <v>23</v>
      </c>
      <c r="Y2">
        <f>COUNTIF(All_data!AF2:AF63,"Extremely")</f>
        <v>15</v>
      </c>
      <c r="Z2">
        <f>COUNTIF(All_data!AG2:AG63,"Extremely")</f>
        <v>7</v>
      </c>
      <c r="AA2">
        <f>COUNTIF(All_data!AH2:AH63,"Extremely")</f>
        <v>2</v>
      </c>
      <c r="AB2">
        <f>COUNTIF(All_data!AI2:AI63,"Extremely")</f>
        <v>1</v>
      </c>
      <c r="AC2">
        <f>COUNTIF(All_data!AJ2:AJ63,"0-2 days")</f>
        <v>16</v>
      </c>
      <c r="AD2">
        <f>COUNTIF(All_data!AK2:AK63,"0-2 days")</f>
        <v>10</v>
      </c>
      <c r="AE2">
        <f>COUNTIF(All_data!AL2:AL63,"0-2 days")</f>
        <v>6</v>
      </c>
      <c r="AF2">
        <f>COUNTIF(All_data!AM2:AM63,"0-2 days")</f>
        <v>0</v>
      </c>
      <c r="AG2">
        <f>COUNTIF(All_data!AN2:AN63,"0-2 days")</f>
        <v>0</v>
      </c>
      <c r="AH2">
        <f>COUNTIF(All_data!AO2:AO63,"Yes")</f>
        <v>7</v>
      </c>
      <c r="AI2">
        <f>COUNTIF(All_data!AP2:AP63,"Yes")</f>
        <v>7</v>
      </c>
      <c r="AJ2">
        <f>COUNTIF(All_data!AQ2:AQ63,"Yes")</f>
        <v>0</v>
      </c>
      <c r="AK2">
        <f>COUNTIF(All_data!AR2:AR63,"No")</f>
        <v>60</v>
      </c>
      <c r="AL2">
        <f>COUNTIF(All_data!AS2:AS63,"Yes")</f>
        <v>10</v>
      </c>
      <c r="AM2">
        <f>COUNTIF(All_data!AT2:AT63,"Extremely")</f>
        <v>17</v>
      </c>
      <c r="AN2">
        <f>COUNTIF(All_data!AU2:AU63,"Extremely")</f>
        <v>13</v>
      </c>
      <c r="AO2">
        <f>COUNTIF(All_data!AV2:AV63,"Extremely")</f>
        <v>6</v>
      </c>
      <c r="AP2">
        <f>COUNTIF(All_data!AW2:AW63,"Extremely")</f>
        <v>28</v>
      </c>
      <c r="AQ2">
        <f>COUNTIF(All_data!AX2:AX63,"Extremely")</f>
        <v>27</v>
      </c>
      <c r="AR2">
        <f>COUNTIF(All_data!AY2:AY63,"Extremely")</f>
        <v>23</v>
      </c>
      <c r="AS2">
        <f>COUNTIF(All_data!AZ2:AZ63,"Extremely")</f>
        <v>23</v>
      </c>
      <c r="AT2">
        <f>COUNTIF(All_data!BA2:BA63,"0")</f>
        <v>5</v>
      </c>
      <c r="AU2">
        <v>0</v>
      </c>
    </row>
    <row r="3" spans="1:47" x14ac:dyDescent="0.25">
      <c r="A3">
        <f>COUNTIF(All_data!H2:H63,"No")</f>
        <v>2</v>
      </c>
      <c r="B3">
        <f>COUNTIF(All_data!I2:I63,"Female")</f>
        <v>29</v>
      </c>
      <c r="C3">
        <f>COUNTIF(All_data!J2:J63,"18-25")</f>
        <v>18</v>
      </c>
      <c r="I3">
        <f>COUNTIF(All_data!P2:P63,"Very")</f>
        <v>18</v>
      </c>
      <c r="J3">
        <f>COUNTIF(All_data!Q2:Q63,"Very")</f>
        <v>14</v>
      </c>
      <c r="K3">
        <f>COUNTIF(All_data!R2:R63,"Very")</f>
        <v>11</v>
      </c>
      <c r="L3">
        <f>COUNTIF(All_data!S2:S63,"Very")</f>
        <v>6</v>
      </c>
      <c r="M3">
        <f>COUNTIF(All_data!T2:T63,"Very")</f>
        <v>4</v>
      </c>
      <c r="N3">
        <f>COUNTIF(All_data!U2:U63,"3-4 days")</f>
        <v>21</v>
      </c>
      <c r="O3">
        <f>COUNTIF(All_data!V2:V63,"3-4 days")</f>
        <v>18</v>
      </c>
      <c r="P3">
        <f>COUNTIF(All_data!W2:W63,"3-4 days")</f>
        <v>12</v>
      </c>
      <c r="Q3">
        <f>COUNTIF(All_data!X2:X63,"3-4 days")</f>
        <v>11</v>
      </c>
      <c r="R3">
        <f>COUNTIF(All_data!Y2:Y63,"3-4 days")</f>
        <v>7</v>
      </c>
      <c r="X3">
        <f>COUNTIF(All_data!AE2:AE63,"Very")</f>
        <v>18</v>
      </c>
      <c r="Y3">
        <f>COUNTIF(All_data!AF2:AF63,"Very")</f>
        <v>8</v>
      </c>
      <c r="Z3">
        <f>COUNTIF(All_data!AG2:AG63,"Very")</f>
        <v>4</v>
      </c>
      <c r="AA3">
        <f>COUNTIF(All_data!AH2:AH63,"Very")</f>
        <v>0</v>
      </c>
      <c r="AB3">
        <f>COUNTIF(All_data!AI2:AI63,"Very")</f>
        <v>0</v>
      </c>
      <c r="AC3">
        <f>COUNTIF(All_data!AJ2:AJ63,"3-4 days")</f>
        <v>11</v>
      </c>
      <c r="AD3">
        <f>COUNTIF(All_data!AK2:AK63,"3-4 days")</f>
        <v>6</v>
      </c>
      <c r="AE3">
        <f>COUNTIF(All_data!AL2:AL63,"3-4 days")</f>
        <v>3</v>
      </c>
      <c r="AF3">
        <f>COUNTIF(All_data!AM2:AM63,"3-4 days")</f>
        <v>1</v>
      </c>
      <c r="AG3">
        <f>COUNTIF(All_data!AN2:AN63,"3-4 days")</f>
        <v>0</v>
      </c>
      <c r="AH3">
        <f>COUNTIF(All_data!AO2:AO63,"No")</f>
        <v>53</v>
      </c>
      <c r="AI3">
        <f>COUNTIF(All_data!AP2:AP63,"No")</f>
        <v>53</v>
      </c>
      <c r="AJ3">
        <f>COUNTIF(All_data!AQ2:AQ63,"No")</f>
        <v>60</v>
      </c>
      <c r="AK3">
        <f>COUNTIF(All_data!AR2:AR63,"Warning")</f>
        <v>0</v>
      </c>
      <c r="AL3">
        <f>COUNTIF(All_data!AS2:AS63,"No")</f>
        <v>50</v>
      </c>
      <c r="AM3">
        <f>COUNTIF(All_data!AT2:AT63,"Very")</f>
        <v>13</v>
      </c>
      <c r="AN3">
        <f>COUNTIF(All_data!AU2:AU63,"Very")</f>
        <v>11</v>
      </c>
      <c r="AO3">
        <f>COUNTIF(All_data!AV2:AV63,"Very")</f>
        <v>10</v>
      </c>
      <c r="AP3">
        <f>COUNTIF(All_data!AW2:AW63,"Very")</f>
        <v>20</v>
      </c>
      <c r="AQ3">
        <f>COUNTIF(All_data!AX2:AX63,"Very")</f>
        <v>17</v>
      </c>
      <c r="AR3">
        <f>COUNTIF(All_data!AY2:AY63,"Very")</f>
        <v>14</v>
      </c>
      <c r="AS3">
        <f>COUNTIF(All_data!AZ2:AZ63,"Very")</f>
        <v>18</v>
      </c>
      <c r="AT3">
        <f>COUNTIF(All_data!BA2:BA63,"1")</f>
        <v>1</v>
      </c>
      <c r="AU3">
        <v>1</v>
      </c>
    </row>
    <row r="4" spans="1:47" x14ac:dyDescent="0.25">
      <c r="B4">
        <f>COUNTIF(All_data!I2:I63,"Other")</f>
        <v>0</v>
      </c>
      <c r="C4">
        <f>COUNTIF(All_data!J2:J63,"26-35")</f>
        <v>6</v>
      </c>
      <c r="I4">
        <f>COUNTIF(All_data!P2:P63,"Moderately")</f>
        <v>14</v>
      </c>
      <c r="J4">
        <f>COUNTIF(All_data!Q2:Q63,"Moderately")</f>
        <v>13</v>
      </c>
      <c r="K4">
        <f>COUNTIF(All_data!R2:R63,"Moderately")</f>
        <v>6</v>
      </c>
      <c r="L4">
        <f>COUNTIF(All_data!S2:S63,"Moderately")</f>
        <v>8</v>
      </c>
      <c r="M4">
        <f>COUNTIF(All_data!T2:T63,"Moderately")</f>
        <v>3</v>
      </c>
      <c r="N4">
        <f>COUNTIF(All_data!U2:U63,"5-7 days")</f>
        <v>32</v>
      </c>
      <c r="O4">
        <f>COUNTIF(All_data!V2:V63,"5-7 days")</f>
        <v>18</v>
      </c>
      <c r="P4">
        <f>COUNTIF(All_data!W2:W63,"5-7 days")</f>
        <v>15</v>
      </c>
      <c r="Q4">
        <f>COUNTIF(All_data!X2:X63,"5-7 days")</f>
        <v>11</v>
      </c>
      <c r="R4">
        <f>COUNTIF(All_data!Y2:Y63,"5-7 days")</f>
        <v>3</v>
      </c>
      <c r="X4">
        <f>COUNTIF(All_data!AE2:AE63,"Moderately")</f>
        <v>7</v>
      </c>
      <c r="Y4">
        <f>COUNTIF(All_data!AF2:AF63,"Moderately")</f>
        <v>3</v>
      </c>
      <c r="Z4">
        <f>COUNTIF(All_data!AG2:AG63,"Moderately")</f>
        <v>2</v>
      </c>
      <c r="AA4">
        <f>COUNTIF(All_data!AH2:AH63,"Moderately")</f>
        <v>0</v>
      </c>
      <c r="AB4">
        <f>COUNTIF(All_data!AI2:AI63,"Moderately")</f>
        <v>0</v>
      </c>
      <c r="AC4">
        <f>COUNTIF(All_data!AJ2:AJ63,"5-7 days")</f>
        <v>26</v>
      </c>
      <c r="AD4">
        <f>COUNTIF(All_data!AK2:AK63,"5-7 days")</f>
        <v>12</v>
      </c>
      <c r="AE4">
        <f>COUNTIF(All_data!AL2:AL63,"5-7 days")</f>
        <v>7</v>
      </c>
      <c r="AF4">
        <f>COUNTIF(All_data!AM2:AM63,"5-7 days")</f>
        <v>1</v>
      </c>
      <c r="AG4">
        <f>COUNTIF(All_data!AN2:AN63,"5-7 days")</f>
        <v>1</v>
      </c>
      <c r="AK4">
        <f>COUNTIF(All_data!AR2:AR63,"Court")</f>
        <v>0</v>
      </c>
      <c r="AM4">
        <f>COUNTIF(All_data!AT2:AT63,"Moderately")</f>
        <v>11</v>
      </c>
      <c r="AN4">
        <f>COUNTIF(All_data!AU2:AU63,"Moderately")</f>
        <v>13</v>
      </c>
      <c r="AO4">
        <f>COUNTIF(All_data!AV2:AV63,"Moderately")</f>
        <v>12</v>
      </c>
      <c r="AP4">
        <f>COUNTIF(All_data!AW2:AW63,"Moderately")</f>
        <v>2</v>
      </c>
      <c r="AQ4">
        <f>COUNTIF(All_data!AX2:AX63,"Moderately")</f>
        <v>9</v>
      </c>
      <c r="AR4">
        <f>COUNTIF(All_data!AY2:AY63,"Moderately")</f>
        <v>9</v>
      </c>
      <c r="AS4">
        <f>COUNTIF(All_data!AZ2:AZ63,"Moderately")</f>
        <v>3</v>
      </c>
      <c r="AT4">
        <f>COUNTIF(All_data!BA2:BA63,"2")</f>
        <v>5</v>
      </c>
      <c r="AU4">
        <v>2</v>
      </c>
    </row>
    <row r="5" spans="1:47" x14ac:dyDescent="0.25">
      <c r="C5">
        <f>COUNTIF(All_data!J2:J63,"36-45")</f>
        <v>11</v>
      </c>
      <c r="I5">
        <f>COUNTIF(All_data!P2:P63,"Slightly")</f>
        <v>14</v>
      </c>
      <c r="J5">
        <f>COUNTIF(All_data!Q2:Q63,"Slightly")</f>
        <v>8</v>
      </c>
      <c r="K5">
        <f>COUNTIF(All_data!R2:R63,"Slightly")</f>
        <v>5</v>
      </c>
      <c r="L5">
        <f>COUNTIF(All_data!S2:S63,"Slightly")</f>
        <v>5</v>
      </c>
      <c r="M5">
        <f>COUNTIF(All_data!T2:T63,"Slightly")</f>
        <v>1</v>
      </c>
      <c r="X5">
        <f>COUNTIF(All_data!AE2:AE63,"Slightly")</f>
        <v>3</v>
      </c>
      <c r="Y5">
        <f>COUNTIF(All_data!AF2:AF63,"Slightly")</f>
        <v>0</v>
      </c>
      <c r="Z5">
        <f>COUNTIF(All_data!AG2:AG63,"Slightly")</f>
        <v>1</v>
      </c>
      <c r="AA5">
        <f>COUNTIF(All_data!AH2:AH63,"Slightly")</f>
        <v>0</v>
      </c>
      <c r="AB5">
        <f>COUNTIF(All_data!AI2:AI63,"Slightly")</f>
        <v>0</v>
      </c>
      <c r="AK5">
        <f>COUNTIF(All_data!AR2:AR63,"Fine")</f>
        <v>0</v>
      </c>
      <c r="AM5">
        <f>COUNTIF(All_data!AT2:AT63,"Slightly")</f>
        <v>8</v>
      </c>
      <c r="AN5">
        <f>COUNTIF(All_data!AU2:AU63,"Slightly")</f>
        <v>11</v>
      </c>
      <c r="AO5">
        <f>COUNTIF(All_data!AV2:AV63,"Slightly")</f>
        <v>15</v>
      </c>
      <c r="AP5">
        <f>COUNTIF(All_data!AW2:AW63,"Slightly")</f>
        <v>5</v>
      </c>
      <c r="AQ5">
        <f>COUNTIF(All_data!AX2:AX63,"Slightly")</f>
        <v>5</v>
      </c>
      <c r="AR5">
        <f>COUNTIF(All_data!AY2:AY63,"Slightly")</f>
        <v>8</v>
      </c>
      <c r="AS5">
        <f>COUNTIF(All_data!AZ2:AZ63,"Slightly")</f>
        <v>2</v>
      </c>
      <c r="AT5">
        <f>COUNTIF(All_data!BA2:BA63,"3")</f>
        <v>4</v>
      </c>
      <c r="AU5">
        <v>3</v>
      </c>
    </row>
    <row r="6" spans="1:47" x14ac:dyDescent="0.25">
      <c r="C6">
        <f>COUNTIF(All_data!J2:J63,"46-55")</f>
        <v>11</v>
      </c>
      <c r="I6">
        <f>COUNTIF(All_data!P2:P63,"Not at all")</f>
        <v>6</v>
      </c>
      <c r="J6">
        <f>COUNTIF(All_data!Q2:Q63,"Not at all")</f>
        <v>4</v>
      </c>
      <c r="K6">
        <f>COUNTIF(All_data!R2:R63,"Not at all")</f>
        <v>6</v>
      </c>
      <c r="L6">
        <f>COUNTIF(All_data!S2:S63,"Not at all")</f>
        <v>4</v>
      </c>
      <c r="M6">
        <f>COUNTIF(All_data!T2:T63,"Not at all")</f>
        <v>1</v>
      </c>
      <c r="X6">
        <f>COUNTIF(All_data!AE2:AE63,"Not at all")</f>
        <v>2</v>
      </c>
      <c r="Y6">
        <f>COUNTIF(All_data!AF2:AF63,"Not at all")</f>
        <v>2</v>
      </c>
      <c r="Z6">
        <f>COUNTIF(All_data!AG2:AG63,"Not at all")</f>
        <v>2</v>
      </c>
      <c r="AA6">
        <f>COUNTIF(All_data!AH2:AH63,"Not at all")</f>
        <v>0</v>
      </c>
      <c r="AB6">
        <f>COUNTIF(All_data!AI2:AI63,"Not at all")</f>
        <v>0</v>
      </c>
      <c r="AM6">
        <f>COUNTIF(All_data!AT2:AT63,"Not at all")</f>
        <v>11</v>
      </c>
      <c r="AN6">
        <f>COUNTIF(All_data!AU2:AU63,"Not at all")</f>
        <v>12</v>
      </c>
      <c r="AO6">
        <f>COUNTIF(All_data!AV2:AV63,"Not at all")</f>
        <v>16</v>
      </c>
      <c r="AP6">
        <f>COUNTIF(All_data!AW2:AW63,"Not at all")</f>
        <v>4</v>
      </c>
      <c r="AQ6">
        <f>COUNTIF(All_data!AX2:AX63,"Not at all")</f>
        <v>2</v>
      </c>
      <c r="AR6">
        <f>COUNTIF(All_data!AY2:AY63,"Not at all")</f>
        <v>4</v>
      </c>
      <c r="AS6">
        <f>COUNTIF(All_data!AZ2:AZ63,"Not at all")</f>
        <v>11</v>
      </c>
      <c r="AT6">
        <f>COUNTIF(All_data!BA2:BA63,"4")</f>
        <v>5</v>
      </c>
      <c r="AU6">
        <v>4</v>
      </c>
    </row>
    <row r="7" spans="1:47" x14ac:dyDescent="0.25">
      <c r="C7">
        <f>COUNTIF(All_data!J2:J63,"56+")</f>
        <v>12</v>
      </c>
      <c r="AT7">
        <f>COUNTIF(All_data!BA2:BA63,"5")</f>
        <v>15</v>
      </c>
      <c r="AU7">
        <v>5</v>
      </c>
    </row>
    <row r="8" spans="1:47" x14ac:dyDescent="0.25">
      <c r="AT8">
        <f>COUNTIF(All_data!BA2:BA63,"6")</f>
        <v>8</v>
      </c>
      <c r="AU8">
        <v>6</v>
      </c>
    </row>
    <row r="9" spans="1:47" x14ac:dyDescent="0.25">
      <c r="AT9">
        <f>COUNTIF(All_data!BA2:BA63,"7")</f>
        <v>3</v>
      </c>
      <c r="AU9">
        <v>7</v>
      </c>
    </row>
    <row r="10" spans="1:47" x14ac:dyDescent="0.25">
      <c r="AT10">
        <f>COUNTIF(All_data!BA2:BA63,"8")</f>
        <v>7</v>
      </c>
      <c r="AU10">
        <v>8</v>
      </c>
    </row>
    <row r="11" spans="1:47" x14ac:dyDescent="0.25">
      <c r="AT11">
        <f>COUNTIF(All_data!BA2:BA63,"9")</f>
        <v>3</v>
      </c>
      <c r="AU11">
        <v>9</v>
      </c>
    </row>
    <row r="12" spans="1:47" x14ac:dyDescent="0.25">
      <c r="AT12">
        <f>COUNTIF(All_data!BA2:BA63,"10")</f>
        <v>6</v>
      </c>
      <c r="AU12">
        <v>10</v>
      </c>
    </row>
    <row r="14" spans="1:47" x14ac:dyDescent="0.25">
      <c r="A14">
        <f>SUM(A2:A3)</f>
        <v>59</v>
      </c>
      <c r="B14">
        <f>SUM(B2:B4)</f>
        <v>62</v>
      </c>
      <c r="C14">
        <f>SUM(C2:C7)</f>
        <v>61</v>
      </c>
      <c r="I14">
        <f>SUM(I2:I6)</f>
        <v>62</v>
      </c>
      <c r="J14">
        <f>SUM(J2:J6)</f>
        <v>49</v>
      </c>
      <c r="K14">
        <f>SUM(K2:K6)</f>
        <v>35</v>
      </c>
      <c r="L14">
        <f>SUM(L2:L6)</f>
        <v>25</v>
      </c>
      <c r="M14">
        <f>SUM(M2:M6)</f>
        <v>13</v>
      </c>
      <c r="N14">
        <f>SUM(N2:N4)</f>
        <v>62</v>
      </c>
      <c r="O14">
        <f>SUM(O2:O4)</f>
        <v>49</v>
      </c>
      <c r="P14">
        <f>SUM(P2:P4)</f>
        <v>35</v>
      </c>
      <c r="Q14">
        <f>SUM(Q2:Q4)</f>
        <v>25</v>
      </c>
      <c r="R14">
        <f>SUM(R2:R4)</f>
        <v>13</v>
      </c>
      <c r="X14">
        <f>SUM(X2:X6)</f>
        <v>53</v>
      </c>
      <c r="Y14">
        <f>SUM(Y2:Y6)</f>
        <v>28</v>
      </c>
      <c r="Z14">
        <f>SUM(Z2:Z6)</f>
        <v>16</v>
      </c>
      <c r="AA14">
        <f>SUM(AA2:AA6)</f>
        <v>2</v>
      </c>
      <c r="AB14">
        <f>SUM(AB2:AB6)</f>
        <v>1</v>
      </c>
      <c r="AC14">
        <f>SUM(AC2:AC4)</f>
        <v>53</v>
      </c>
      <c r="AD14">
        <f>SUM(AD2:AD4)</f>
        <v>28</v>
      </c>
      <c r="AE14">
        <f>SUM(AE2:AE4)</f>
        <v>16</v>
      </c>
      <c r="AF14">
        <f>SUM(AF2:AF4)</f>
        <v>2</v>
      </c>
      <c r="AG14">
        <f>SUM(AG2:AG4)</f>
        <v>1</v>
      </c>
      <c r="AH14">
        <f>SUM(AH2:AH3)</f>
        <v>60</v>
      </c>
      <c r="AI14">
        <f>SUM(AI2:AI3)</f>
        <v>60</v>
      </c>
      <c r="AJ14">
        <f>SUM(AJ2:AJ3)</f>
        <v>60</v>
      </c>
      <c r="AK14">
        <f>SUM(AK2:AK5)</f>
        <v>60</v>
      </c>
      <c r="AL14">
        <f>SUM(AL2:AL3)</f>
        <v>60</v>
      </c>
      <c r="AM14">
        <f t="shared" ref="AM14:AQ14" si="0">SUM(AM2:AM6)</f>
        <v>60</v>
      </c>
      <c r="AN14">
        <f t="shared" si="0"/>
        <v>60</v>
      </c>
      <c r="AO14">
        <f t="shared" si="0"/>
        <v>59</v>
      </c>
      <c r="AP14">
        <f t="shared" si="0"/>
        <v>59</v>
      </c>
      <c r="AQ14">
        <f t="shared" si="0"/>
        <v>60</v>
      </c>
      <c r="AR14">
        <f>SUM(AR2:AR6)</f>
        <v>58</v>
      </c>
      <c r="AS14">
        <f>SUM(AS2:AS6)</f>
        <v>57</v>
      </c>
      <c r="AT14">
        <f>SUM(AT2:AT12)</f>
        <v>62</v>
      </c>
    </row>
    <row r="16" spans="1:47" x14ac:dyDescent="0.25">
      <c r="AT16">
        <f>SUM(AT2:AT6)</f>
        <v>20</v>
      </c>
      <c r="AU16" t="s">
        <v>139</v>
      </c>
    </row>
    <row r="17" spans="1:47" x14ac:dyDescent="0.25">
      <c r="AT17">
        <f>SUM(AT8:AT12)</f>
        <v>27</v>
      </c>
      <c r="AU17" t="s">
        <v>140</v>
      </c>
    </row>
    <row r="19" spans="1:47" x14ac:dyDescent="0.25">
      <c r="AT19">
        <f>(SUMPRODUCT(AU2:AU12,AT2:AT12)/SUM(AT2:AT12))</f>
        <v>5.32258064516129</v>
      </c>
      <c r="AU19" t="s">
        <v>141</v>
      </c>
    </row>
    <row r="21" spans="1:47" x14ac:dyDescent="0.25">
      <c r="A21" s="16">
        <f>A2/A$14</f>
        <v>0.96610169491525422</v>
      </c>
      <c r="B21" s="16">
        <f t="shared" ref="B21:C21" si="1">B2/B$14</f>
        <v>0.532258064516129</v>
      </c>
      <c r="C21" s="16">
        <f t="shared" si="1"/>
        <v>4.9180327868852458E-2</v>
      </c>
      <c r="D21" s="16"/>
      <c r="E21" s="16"/>
      <c r="F21" s="16"/>
      <c r="G21" s="16"/>
      <c r="H21" s="16"/>
      <c r="I21" s="16">
        <f t="shared" ref="I21" si="2">I2/I$14</f>
        <v>0.16129032258064516</v>
      </c>
      <c r="J21" s="16">
        <f t="shared" ref="J21:M21" si="3">J2/J$14</f>
        <v>0.20408163265306123</v>
      </c>
      <c r="K21" s="16">
        <f t="shared" si="3"/>
        <v>0.2</v>
      </c>
      <c r="L21" s="16">
        <f t="shared" si="3"/>
        <v>0.08</v>
      </c>
      <c r="M21" s="16">
        <f t="shared" si="3"/>
        <v>0.30769230769230771</v>
      </c>
      <c r="N21" s="16">
        <f t="shared" ref="N21:R21" si="4">N2/N$14</f>
        <v>0.14516129032258066</v>
      </c>
      <c r="O21" s="16">
        <f t="shared" si="4"/>
        <v>0.26530612244897961</v>
      </c>
      <c r="P21" s="16">
        <f t="shared" si="4"/>
        <v>0.22857142857142856</v>
      </c>
      <c r="Q21" s="16">
        <f t="shared" si="4"/>
        <v>0.12</v>
      </c>
      <c r="R21" s="16">
        <f t="shared" si="4"/>
        <v>0.23076923076923078</v>
      </c>
      <c r="X21" s="16">
        <f t="shared" ref="X21:AG21" si="5">X2/X$14</f>
        <v>0.43396226415094341</v>
      </c>
      <c r="Y21" s="16">
        <f t="shared" si="5"/>
        <v>0.5357142857142857</v>
      </c>
      <c r="Z21" s="16">
        <f t="shared" si="5"/>
        <v>0.4375</v>
      </c>
      <c r="AA21" s="16">
        <f t="shared" si="5"/>
        <v>1</v>
      </c>
      <c r="AB21" s="16">
        <f t="shared" si="5"/>
        <v>1</v>
      </c>
      <c r="AC21" s="16">
        <f t="shared" si="5"/>
        <v>0.30188679245283018</v>
      </c>
      <c r="AD21" s="16">
        <f t="shared" si="5"/>
        <v>0.35714285714285715</v>
      </c>
      <c r="AE21" s="16">
        <f t="shared" si="5"/>
        <v>0.375</v>
      </c>
      <c r="AF21" s="16">
        <f t="shared" si="5"/>
        <v>0</v>
      </c>
      <c r="AG21" s="16">
        <f t="shared" si="5"/>
        <v>0</v>
      </c>
      <c r="AH21" s="16">
        <f t="shared" ref="AH21:AL22" si="6">AH2/AH$14</f>
        <v>0.11666666666666667</v>
      </c>
      <c r="AI21" s="16">
        <f t="shared" si="6"/>
        <v>0.11666666666666667</v>
      </c>
      <c r="AJ21" s="16">
        <f t="shared" si="6"/>
        <v>0</v>
      </c>
      <c r="AK21" s="16">
        <f t="shared" si="6"/>
        <v>1</v>
      </c>
      <c r="AL21" s="16">
        <f t="shared" si="6"/>
        <v>0.16666666666666666</v>
      </c>
      <c r="AM21" s="16">
        <f t="shared" ref="AM21:AQ21" si="7">AM2/AM$14</f>
        <v>0.28333333333333333</v>
      </c>
      <c r="AN21" s="16">
        <f t="shared" si="7"/>
        <v>0.21666666666666667</v>
      </c>
      <c r="AO21" s="16">
        <f t="shared" si="7"/>
        <v>0.10169491525423729</v>
      </c>
      <c r="AP21" s="16">
        <f t="shared" si="7"/>
        <v>0.47457627118644069</v>
      </c>
      <c r="AQ21" s="16">
        <f t="shared" si="7"/>
        <v>0.45</v>
      </c>
      <c r="AR21" s="16">
        <f t="shared" ref="AR21:AS21" si="8">AR2/AR$14</f>
        <v>0.39655172413793105</v>
      </c>
      <c r="AS21" s="16">
        <f t="shared" si="8"/>
        <v>0.40350877192982454</v>
      </c>
      <c r="AT21" s="16">
        <f t="shared" ref="AT21:AT31" si="9">AT2/AT$14</f>
        <v>8.0645161290322578E-2</v>
      </c>
      <c r="AU21">
        <v>0</v>
      </c>
    </row>
    <row r="22" spans="1:47" x14ac:dyDescent="0.25">
      <c r="A22" s="16">
        <f>A3/A$14</f>
        <v>3.3898305084745763E-2</v>
      </c>
      <c r="B22" s="16">
        <f t="shared" ref="B22:C23" si="10">B3/B$14</f>
        <v>0.46774193548387094</v>
      </c>
      <c r="C22" s="16">
        <f t="shared" si="10"/>
        <v>0.29508196721311475</v>
      </c>
      <c r="D22" s="16"/>
      <c r="E22" s="16"/>
      <c r="F22" s="16"/>
      <c r="G22" s="16"/>
      <c r="H22" s="16"/>
      <c r="I22" s="16">
        <f t="shared" ref="I22" si="11">I3/I$14</f>
        <v>0.29032258064516131</v>
      </c>
      <c r="J22" s="16">
        <f t="shared" ref="J22:M22" si="12">J3/J$14</f>
        <v>0.2857142857142857</v>
      </c>
      <c r="K22" s="16">
        <f t="shared" si="12"/>
        <v>0.31428571428571428</v>
      </c>
      <c r="L22" s="16">
        <f t="shared" si="12"/>
        <v>0.24</v>
      </c>
      <c r="M22" s="16">
        <f t="shared" si="12"/>
        <v>0.30769230769230771</v>
      </c>
      <c r="N22" s="16">
        <f t="shared" ref="N22:R22" si="13">N3/N$14</f>
        <v>0.33870967741935482</v>
      </c>
      <c r="O22" s="16">
        <f t="shared" si="13"/>
        <v>0.36734693877551022</v>
      </c>
      <c r="P22" s="16">
        <f t="shared" si="13"/>
        <v>0.34285714285714286</v>
      </c>
      <c r="Q22" s="16">
        <f t="shared" si="13"/>
        <v>0.44</v>
      </c>
      <c r="R22" s="16">
        <f t="shared" si="13"/>
        <v>0.53846153846153844</v>
      </c>
      <c r="X22" s="16">
        <f t="shared" ref="X22:AG22" si="14">X3/X$14</f>
        <v>0.33962264150943394</v>
      </c>
      <c r="Y22" s="16">
        <f t="shared" si="14"/>
        <v>0.2857142857142857</v>
      </c>
      <c r="Z22" s="16">
        <f t="shared" si="14"/>
        <v>0.25</v>
      </c>
      <c r="AA22" s="16">
        <f t="shared" si="14"/>
        <v>0</v>
      </c>
      <c r="AB22" s="16">
        <f t="shared" si="14"/>
        <v>0</v>
      </c>
      <c r="AC22" s="16">
        <f t="shared" si="14"/>
        <v>0.20754716981132076</v>
      </c>
      <c r="AD22" s="16">
        <f t="shared" si="14"/>
        <v>0.21428571428571427</v>
      </c>
      <c r="AE22" s="16">
        <f t="shared" si="14"/>
        <v>0.1875</v>
      </c>
      <c r="AF22" s="16">
        <f t="shared" si="14"/>
        <v>0.5</v>
      </c>
      <c r="AG22" s="16">
        <f t="shared" si="14"/>
        <v>0</v>
      </c>
      <c r="AH22" s="16">
        <f t="shared" si="6"/>
        <v>0.8833333333333333</v>
      </c>
      <c r="AI22" s="16">
        <f t="shared" si="6"/>
        <v>0.8833333333333333</v>
      </c>
      <c r="AJ22" s="16">
        <f t="shared" si="6"/>
        <v>1</v>
      </c>
      <c r="AK22" s="16">
        <f t="shared" si="6"/>
        <v>0</v>
      </c>
      <c r="AL22" s="16">
        <f t="shared" si="6"/>
        <v>0.83333333333333337</v>
      </c>
      <c r="AM22" s="16">
        <f t="shared" ref="AM22:AQ22" si="15">AM3/AM$14</f>
        <v>0.21666666666666667</v>
      </c>
      <c r="AN22" s="16">
        <f t="shared" si="15"/>
        <v>0.18333333333333332</v>
      </c>
      <c r="AO22" s="16">
        <f t="shared" si="15"/>
        <v>0.16949152542372881</v>
      </c>
      <c r="AP22" s="16">
        <f t="shared" si="15"/>
        <v>0.33898305084745761</v>
      </c>
      <c r="AQ22" s="16">
        <f t="shared" si="15"/>
        <v>0.28333333333333333</v>
      </c>
      <c r="AR22" s="16">
        <f t="shared" ref="AR22:AS22" si="16">AR3/AR$14</f>
        <v>0.2413793103448276</v>
      </c>
      <c r="AS22" s="16">
        <f t="shared" si="16"/>
        <v>0.31578947368421051</v>
      </c>
      <c r="AT22" s="16">
        <f t="shared" si="9"/>
        <v>1.6129032258064516E-2</v>
      </c>
      <c r="AU22">
        <v>1</v>
      </c>
    </row>
    <row r="23" spans="1:47" x14ac:dyDescent="0.25">
      <c r="B23" s="16">
        <f t="shared" si="10"/>
        <v>0</v>
      </c>
      <c r="C23" s="16">
        <f t="shared" si="10"/>
        <v>9.8360655737704916E-2</v>
      </c>
      <c r="D23" s="16"/>
      <c r="E23" s="16"/>
      <c r="F23" s="16"/>
      <c r="G23" s="16"/>
      <c r="H23" s="16"/>
      <c r="I23" s="16">
        <f t="shared" ref="I23" si="17">I4/I$14</f>
        <v>0.22580645161290322</v>
      </c>
      <c r="J23" s="16">
        <f t="shared" ref="J23:M23" si="18">J4/J$14</f>
        <v>0.26530612244897961</v>
      </c>
      <c r="K23" s="16">
        <f t="shared" si="18"/>
        <v>0.17142857142857143</v>
      </c>
      <c r="L23" s="16">
        <f t="shared" si="18"/>
        <v>0.32</v>
      </c>
      <c r="M23" s="16">
        <f t="shared" si="18"/>
        <v>0.23076923076923078</v>
      </c>
      <c r="N23" s="16">
        <f t="shared" ref="N23:R23" si="19">N4/N$14</f>
        <v>0.5161290322580645</v>
      </c>
      <c r="O23" s="16">
        <f t="shared" si="19"/>
        <v>0.36734693877551022</v>
      </c>
      <c r="P23" s="16">
        <f t="shared" si="19"/>
        <v>0.42857142857142855</v>
      </c>
      <c r="Q23" s="16">
        <f t="shared" si="19"/>
        <v>0.44</v>
      </c>
      <c r="R23" s="16">
        <f t="shared" si="19"/>
        <v>0.23076923076923078</v>
      </c>
      <c r="X23" s="16">
        <f t="shared" ref="X23:AG23" si="20">X4/X$14</f>
        <v>0.13207547169811321</v>
      </c>
      <c r="Y23" s="16">
        <f t="shared" si="20"/>
        <v>0.10714285714285714</v>
      </c>
      <c r="Z23" s="16">
        <f t="shared" si="20"/>
        <v>0.125</v>
      </c>
      <c r="AA23" s="16">
        <f t="shared" si="20"/>
        <v>0</v>
      </c>
      <c r="AB23" s="16">
        <f t="shared" si="20"/>
        <v>0</v>
      </c>
      <c r="AC23" s="16">
        <f t="shared" si="20"/>
        <v>0.49056603773584906</v>
      </c>
      <c r="AD23" s="16">
        <f t="shared" si="20"/>
        <v>0.42857142857142855</v>
      </c>
      <c r="AE23" s="16">
        <f t="shared" si="20"/>
        <v>0.4375</v>
      </c>
      <c r="AF23" s="16">
        <f t="shared" si="20"/>
        <v>0.5</v>
      </c>
      <c r="AG23" s="16">
        <f t="shared" si="20"/>
        <v>1</v>
      </c>
      <c r="AK23" s="16">
        <f t="shared" ref="AK23:AK24" si="21">AK4/AK$14</f>
        <v>0</v>
      </c>
      <c r="AM23" s="16">
        <f t="shared" ref="AM23:AQ23" si="22">AM4/AM$14</f>
        <v>0.18333333333333332</v>
      </c>
      <c r="AN23" s="16">
        <f t="shared" si="22"/>
        <v>0.21666666666666667</v>
      </c>
      <c r="AO23" s="16">
        <f t="shared" si="22"/>
        <v>0.20338983050847459</v>
      </c>
      <c r="AP23" s="16">
        <f t="shared" si="22"/>
        <v>3.3898305084745763E-2</v>
      </c>
      <c r="AQ23" s="16">
        <f t="shared" si="22"/>
        <v>0.15</v>
      </c>
      <c r="AR23" s="16">
        <f t="shared" ref="AR23:AS23" si="23">AR4/AR$14</f>
        <v>0.15517241379310345</v>
      </c>
      <c r="AS23" s="16">
        <f t="shared" si="23"/>
        <v>5.2631578947368418E-2</v>
      </c>
      <c r="AT23" s="16">
        <f t="shared" si="9"/>
        <v>8.0645161290322578E-2</v>
      </c>
      <c r="AU23">
        <v>2</v>
      </c>
    </row>
    <row r="24" spans="1:47" x14ac:dyDescent="0.25">
      <c r="C24" s="16">
        <f t="shared" ref="C24:I24" si="24">C5/C$14</f>
        <v>0.18032786885245902</v>
      </c>
      <c r="D24" s="16"/>
      <c r="E24" s="16"/>
      <c r="F24" s="16"/>
      <c r="G24" s="16"/>
      <c r="H24" s="16"/>
      <c r="I24" s="16">
        <f t="shared" si="24"/>
        <v>0.22580645161290322</v>
      </c>
      <c r="J24" s="16">
        <f t="shared" ref="J24:M24" si="25">J5/J$14</f>
        <v>0.16326530612244897</v>
      </c>
      <c r="K24" s="16">
        <f t="shared" si="25"/>
        <v>0.14285714285714285</v>
      </c>
      <c r="L24" s="16">
        <f t="shared" si="25"/>
        <v>0.2</v>
      </c>
      <c r="M24" s="16">
        <f t="shared" si="25"/>
        <v>7.6923076923076927E-2</v>
      </c>
      <c r="N24" s="16"/>
      <c r="O24" s="16"/>
      <c r="P24" s="16"/>
      <c r="Q24" s="16"/>
      <c r="R24" s="16"/>
      <c r="X24" s="16">
        <f t="shared" ref="X24:AB24" si="26">X5/X$14</f>
        <v>5.6603773584905662E-2</v>
      </c>
      <c r="Y24" s="16">
        <f t="shared" si="26"/>
        <v>0</v>
      </c>
      <c r="Z24" s="16">
        <f t="shared" si="26"/>
        <v>6.25E-2</v>
      </c>
      <c r="AA24" s="16">
        <f t="shared" si="26"/>
        <v>0</v>
      </c>
      <c r="AB24" s="16">
        <f t="shared" si="26"/>
        <v>0</v>
      </c>
      <c r="AC24" s="16"/>
      <c r="AD24" s="16"/>
      <c r="AE24" s="16"/>
      <c r="AF24" s="16"/>
      <c r="AG24" s="16"/>
      <c r="AK24" s="16">
        <f t="shared" si="21"/>
        <v>0</v>
      </c>
      <c r="AM24" s="16">
        <f t="shared" ref="AM24:AQ24" si="27">AM5/AM$14</f>
        <v>0.13333333333333333</v>
      </c>
      <c r="AN24" s="16">
        <f t="shared" si="27"/>
        <v>0.18333333333333332</v>
      </c>
      <c r="AO24" s="16">
        <f t="shared" si="27"/>
        <v>0.25423728813559321</v>
      </c>
      <c r="AP24" s="16">
        <f t="shared" si="27"/>
        <v>8.4745762711864403E-2</v>
      </c>
      <c r="AQ24" s="16">
        <f t="shared" si="27"/>
        <v>8.3333333333333329E-2</v>
      </c>
      <c r="AR24" s="16">
        <f t="shared" ref="AR24:AS24" si="28">AR5/AR$14</f>
        <v>0.13793103448275862</v>
      </c>
      <c r="AS24" s="16">
        <f t="shared" si="28"/>
        <v>3.5087719298245612E-2</v>
      </c>
      <c r="AT24" s="16">
        <f t="shared" si="9"/>
        <v>6.4516129032258063E-2</v>
      </c>
      <c r="AU24">
        <v>3</v>
      </c>
    </row>
    <row r="25" spans="1:47" x14ac:dyDescent="0.25">
      <c r="C25" s="16">
        <f t="shared" ref="C25:I26" si="29">C6/C$14</f>
        <v>0.18032786885245902</v>
      </c>
      <c r="D25" s="16"/>
      <c r="E25" s="16"/>
      <c r="F25" s="16"/>
      <c r="G25" s="16"/>
      <c r="H25" s="16"/>
      <c r="I25" s="16">
        <f t="shared" si="29"/>
        <v>9.6774193548387094E-2</v>
      </c>
      <c r="J25" s="16">
        <f t="shared" ref="J25:M25" si="30">J6/J$14</f>
        <v>8.1632653061224483E-2</v>
      </c>
      <c r="K25" s="16">
        <f t="shared" si="30"/>
        <v>0.17142857142857143</v>
      </c>
      <c r="L25" s="16">
        <f t="shared" si="30"/>
        <v>0.16</v>
      </c>
      <c r="M25" s="16">
        <f t="shared" si="30"/>
        <v>7.6923076923076927E-2</v>
      </c>
      <c r="N25" s="16"/>
      <c r="O25" s="16"/>
      <c r="P25" s="16"/>
      <c r="Q25" s="16"/>
      <c r="R25" s="16"/>
      <c r="X25" s="16">
        <f t="shared" ref="X25:AB25" si="31">X6/X$14</f>
        <v>3.7735849056603772E-2</v>
      </c>
      <c r="Y25" s="16">
        <f t="shared" si="31"/>
        <v>7.1428571428571425E-2</v>
      </c>
      <c r="Z25" s="16">
        <f t="shared" si="31"/>
        <v>0.125</v>
      </c>
      <c r="AA25" s="16">
        <f t="shared" si="31"/>
        <v>0</v>
      </c>
      <c r="AB25" s="16">
        <f t="shared" si="31"/>
        <v>0</v>
      </c>
      <c r="AC25" s="16"/>
      <c r="AD25" s="16"/>
      <c r="AE25" s="16"/>
      <c r="AF25" s="16"/>
      <c r="AG25" s="16"/>
      <c r="AM25" s="16">
        <f t="shared" ref="AM25:AQ25" si="32">AM6/AM$14</f>
        <v>0.18333333333333332</v>
      </c>
      <c r="AN25" s="16">
        <f t="shared" si="32"/>
        <v>0.2</v>
      </c>
      <c r="AO25" s="16">
        <f t="shared" si="32"/>
        <v>0.2711864406779661</v>
      </c>
      <c r="AP25" s="16">
        <f t="shared" si="32"/>
        <v>6.7796610169491525E-2</v>
      </c>
      <c r="AQ25" s="16">
        <f t="shared" si="32"/>
        <v>3.3333333333333333E-2</v>
      </c>
      <c r="AR25" s="16">
        <f t="shared" ref="AR25:AS25" si="33">AR6/AR$14</f>
        <v>6.8965517241379309E-2</v>
      </c>
      <c r="AS25" s="16">
        <f t="shared" si="33"/>
        <v>0.19298245614035087</v>
      </c>
      <c r="AT25" s="16">
        <f t="shared" si="9"/>
        <v>8.0645161290322578E-2</v>
      </c>
      <c r="AU25">
        <v>4</v>
      </c>
    </row>
    <row r="26" spans="1:47" x14ac:dyDescent="0.25">
      <c r="C26" s="16">
        <f t="shared" si="29"/>
        <v>0.19672131147540983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si="9"/>
        <v>0.24193548387096775</v>
      </c>
      <c r="AU26">
        <v>5</v>
      </c>
    </row>
    <row r="27" spans="1:47" x14ac:dyDescent="0.25">
      <c r="AT27" s="16">
        <f t="shared" si="9"/>
        <v>0.12903225806451613</v>
      </c>
      <c r="AU27">
        <v>6</v>
      </c>
    </row>
    <row r="28" spans="1:47" x14ac:dyDescent="0.25">
      <c r="AM28" s="17">
        <f>SUM(AM21:AM22)</f>
        <v>0.5</v>
      </c>
      <c r="AN28" s="17">
        <f t="shared" ref="AN28:AS28" si="34">SUM(AN21:AN22)</f>
        <v>0.4</v>
      </c>
      <c r="AO28" s="17">
        <f t="shared" si="34"/>
        <v>0.2711864406779661</v>
      </c>
      <c r="AP28" s="17">
        <f t="shared" si="34"/>
        <v>0.81355932203389836</v>
      </c>
      <c r="AQ28" s="17">
        <f t="shared" si="34"/>
        <v>0.73333333333333339</v>
      </c>
      <c r="AR28" s="17">
        <f t="shared" si="34"/>
        <v>0.63793103448275867</v>
      </c>
      <c r="AS28" s="17">
        <f t="shared" si="34"/>
        <v>0.7192982456140351</v>
      </c>
      <c r="AT28" s="16">
        <f t="shared" si="9"/>
        <v>4.8387096774193547E-2</v>
      </c>
      <c r="AU28">
        <v>7</v>
      </c>
    </row>
    <row r="29" spans="1:47" x14ac:dyDescent="0.25">
      <c r="AK29" s="17"/>
      <c r="AT29" s="16">
        <f t="shared" si="9"/>
        <v>0.11290322580645161</v>
      </c>
      <c r="AU29">
        <v>8</v>
      </c>
    </row>
    <row r="30" spans="1:47" x14ac:dyDescent="0.25">
      <c r="AT30" s="16">
        <f t="shared" si="9"/>
        <v>4.8387096774193547E-2</v>
      </c>
      <c r="AU30">
        <v>9</v>
      </c>
    </row>
    <row r="31" spans="1:47" x14ac:dyDescent="0.25">
      <c r="AT31" s="16">
        <f t="shared" si="9"/>
        <v>9.6774193548387094E-2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1</v>
      </c>
      <c r="D33" s="17"/>
      <c r="E33" s="17"/>
      <c r="F33" s="17"/>
      <c r="G33" s="17"/>
      <c r="H33" s="17"/>
      <c r="I33" s="17">
        <f>SUM(I21:I25)</f>
        <v>1</v>
      </c>
      <c r="J33" s="17">
        <f t="shared" ref="J33:M33" si="35">SUM(J21:J25)</f>
        <v>0.99999999999999989</v>
      </c>
      <c r="K33" s="17">
        <f t="shared" si="35"/>
        <v>1</v>
      </c>
      <c r="L33" s="17">
        <f t="shared" si="35"/>
        <v>1</v>
      </c>
      <c r="M33" s="17">
        <f t="shared" si="35"/>
        <v>1</v>
      </c>
      <c r="N33" s="17">
        <f>SUM(N21:N23)</f>
        <v>1</v>
      </c>
      <c r="O33" s="17">
        <f t="shared" ref="O33:R33" si="36">SUM(O21:O23)</f>
        <v>1</v>
      </c>
      <c r="P33" s="17">
        <f t="shared" si="36"/>
        <v>1</v>
      </c>
      <c r="Q33" s="17">
        <f t="shared" si="36"/>
        <v>1</v>
      </c>
      <c r="R33" s="17">
        <f t="shared" si="36"/>
        <v>1</v>
      </c>
      <c r="X33" s="17">
        <f>SUM(X21:X25)</f>
        <v>1</v>
      </c>
      <c r="Y33" s="17">
        <f t="shared" ref="Y33:AB33" si="37">SUM(Y21:Y25)</f>
        <v>0.99999999999999989</v>
      </c>
      <c r="Z33" s="17">
        <f t="shared" si="37"/>
        <v>1</v>
      </c>
      <c r="AA33" s="17">
        <f t="shared" si="37"/>
        <v>1</v>
      </c>
      <c r="AB33" s="17">
        <f t="shared" si="37"/>
        <v>1</v>
      </c>
      <c r="AC33" s="17">
        <f>SUM(AC21:AC23)</f>
        <v>1</v>
      </c>
      <c r="AD33" s="17">
        <f t="shared" ref="AD33:AG33" si="38">SUM(AD21:AD23)</f>
        <v>1</v>
      </c>
      <c r="AE33" s="17">
        <f t="shared" si="38"/>
        <v>1</v>
      </c>
      <c r="AF33" s="17">
        <f t="shared" si="38"/>
        <v>1</v>
      </c>
      <c r="AG33" s="17">
        <f t="shared" si="38"/>
        <v>1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>SUM(AM21:AM25)</f>
        <v>1</v>
      </c>
      <c r="AN33" s="17">
        <f t="shared" ref="AN33:AO33" si="39">SUM(AN21:AN25)</f>
        <v>1</v>
      </c>
      <c r="AO33" s="17">
        <f t="shared" si="39"/>
        <v>1</v>
      </c>
      <c r="AP33" s="17">
        <f>SUM(AP21:AP25)</f>
        <v>1</v>
      </c>
      <c r="AQ33" s="17">
        <f>SUM(AQ21:AQ25)</f>
        <v>1.0000000000000002</v>
      </c>
      <c r="AR33" s="17">
        <f t="shared" ref="AR33:AS33" si="40">SUM(AR21:AR25)</f>
        <v>1</v>
      </c>
      <c r="AS33" s="17">
        <f t="shared" si="40"/>
        <v>1</v>
      </c>
      <c r="AT33" s="17">
        <f>SUM(AT21:AT31)</f>
        <v>0.99999999999999989</v>
      </c>
    </row>
    <row r="40" spans="1:46" x14ac:dyDescent="0.25">
      <c r="AT40" s="17">
        <f>SUM(AT21:AT25)</f>
        <v>0.32258064516129031</v>
      </c>
    </row>
  </sheetData>
  <sortState ref="AU2:AU12">
    <sortCondition ref="AU2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3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COUNTIF('Calle Cuba_data'!H2:H9,"Yes")</f>
        <v>7</v>
      </c>
      <c r="B2">
        <f>COUNTIF('Calle Cuba_data'!I2:I9,"Male")</f>
        <v>3</v>
      </c>
      <c r="C2">
        <f>COUNTIF('Calle Cuba_data'!J2:J9,"13-17")</f>
        <v>0</v>
      </c>
      <c r="I2">
        <f>COUNTIF('Calle Cuba_data'!P2:P9,"Extremely")</f>
        <v>2</v>
      </c>
      <c r="J2">
        <f>COUNTIF('Calle Cuba_data'!Q2:Q9,"Extremely")</f>
        <v>1</v>
      </c>
      <c r="K2">
        <f>COUNTIF('Calle Cuba_data'!R2:R9,"Extremely")</f>
        <v>0</v>
      </c>
      <c r="L2">
        <f>COUNTIF('Calle Cuba_data'!S2:S9,"Extremely")</f>
        <v>0</v>
      </c>
      <c r="M2">
        <f>COUNTIF('Calle Cuba_data'!T2:T9,"Extremely")</f>
        <v>0</v>
      </c>
      <c r="N2">
        <f>COUNTIF('Calle Cuba_data'!U2:U9,"0-2 days")</f>
        <v>2</v>
      </c>
      <c r="O2">
        <f>COUNTIF('Calle Cuba_data'!V2:V9,"0-2 days")</f>
        <v>1</v>
      </c>
      <c r="P2">
        <f>COUNTIF('Calle Cuba_data'!W2:W9,"0-2 days")</f>
        <v>0</v>
      </c>
      <c r="Q2">
        <f>COUNTIF('Calle Cuba_data'!X2:X9,"0-2 days")</f>
        <v>0</v>
      </c>
      <c r="R2">
        <f>COUNTIF('Calle Cuba_data'!Y2:Y9,"0-2 days")</f>
        <v>0</v>
      </c>
      <c r="X2">
        <f>COUNTIF('Calle Cuba_data'!AE2:AE9,"Extremely")</f>
        <v>3</v>
      </c>
      <c r="Y2">
        <f>COUNTIF('Calle Cuba_data'!AF2:AF9,"Extremely")</f>
        <v>1</v>
      </c>
      <c r="Z2">
        <f>COUNTIF('Calle Cuba_data'!AG2:AG9,"Extremely")</f>
        <v>1</v>
      </c>
      <c r="AA2">
        <f>COUNTIF('Calle Cuba_data'!AH2:AH9,"Extremely")</f>
        <v>0</v>
      </c>
      <c r="AB2">
        <f>COUNTIF('Calle Cuba_data'!AI2:AI9,"Extremely")</f>
        <v>0</v>
      </c>
      <c r="AC2">
        <f>COUNTIF('Calle Cuba_data'!AJ2:AJ9,"0-2 days")</f>
        <v>2</v>
      </c>
      <c r="AD2">
        <f>COUNTIF('Calle Cuba_data'!AK2:AK9,"0-2 days")</f>
        <v>1</v>
      </c>
      <c r="AE2">
        <f>COUNTIF('Calle Cuba_data'!AL2:AL9,"0-2 days")</f>
        <v>1</v>
      </c>
      <c r="AF2">
        <f>COUNTIF('Calle Cuba_data'!AM2:AM9,"0-2 days")</f>
        <v>0</v>
      </c>
      <c r="AG2">
        <f>COUNTIF('Calle Cuba_data'!AN2:AN9,"0-2 days")</f>
        <v>0</v>
      </c>
      <c r="AH2">
        <f>COUNTIF('Calle Cuba_data'!AO2:AO9,"Yes")</f>
        <v>0</v>
      </c>
      <c r="AI2">
        <f>COUNTIF('Calle Cuba_data'!AP2:AP9,"Yes")</f>
        <v>0</v>
      </c>
      <c r="AJ2">
        <f>COUNTIF('Calle Cuba_data'!AQ2:AQ9,"Yes")</f>
        <v>0</v>
      </c>
      <c r="AK2">
        <f>COUNTIF('Calle Cuba_data'!AR2:AR9,"No")</f>
        <v>6</v>
      </c>
      <c r="AL2">
        <f>COUNTIF('Calle Cuba_data'!AS2:AS9,"Yes")</f>
        <v>1</v>
      </c>
      <c r="AM2">
        <f>COUNTIF('Calle Cuba_data'!AT2:AT9,"Extremely")</f>
        <v>2</v>
      </c>
      <c r="AN2">
        <f>COUNTIF('Calle Cuba_data'!AU2:AU9,"Extremely")</f>
        <v>2</v>
      </c>
      <c r="AO2">
        <f>COUNTIF('Calle Cuba_data'!AV2:AV9,"Extremely")</f>
        <v>0</v>
      </c>
      <c r="AP2">
        <f>COUNTIF('Calle Cuba_data'!AW2:AW9,"Extremely")</f>
        <v>3</v>
      </c>
      <c r="AQ2">
        <f>COUNTIF('Calle Cuba_data'!AX2:AX9,"Extremely")</f>
        <v>4</v>
      </c>
      <c r="AR2">
        <f>COUNTIF('Calle Cuba_data'!AY2:AY9,"Extremely")</f>
        <v>3</v>
      </c>
      <c r="AS2">
        <f>COUNTIF('Calle Cuba_data'!AZ2:AZ9,"Extremely")</f>
        <v>2</v>
      </c>
      <c r="AT2">
        <f>COUNTIF('Calle Cuba_data'!BA2:BA9,"0")</f>
        <v>0</v>
      </c>
      <c r="AU2">
        <v>0</v>
      </c>
    </row>
    <row r="3" spans="1:47" x14ac:dyDescent="0.25">
      <c r="A3">
        <f>COUNTIF('Calle Cuba_data'!H2:H9,"No")</f>
        <v>0</v>
      </c>
      <c r="B3">
        <f>COUNTIF('Calle Cuba_data'!I2:I9,"Female")</f>
        <v>5</v>
      </c>
      <c r="C3">
        <f>COUNTIF('Calle Cuba_data'!J2:J9,"18-25")</f>
        <v>2</v>
      </c>
      <c r="I3">
        <f>COUNTIF('Calle Cuba_data'!P2:P9,"Very")</f>
        <v>2</v>
      </c>
      <c r="J3">
        <f>COUNTIF('Calle Cuba_data'!Q2:Q9,"Very")</f>
        <v>2</v>
      </c>
      <c r="K3">
        <f>COUNTIF('Calle Cuba_data'!R2:R9,"Very")</f>
        <v>0</v>
      </c>
      <c r="L3">
        <f>COUNTIF('Calle Cuba_data'!S2:S9,"Very")</f>
        <v>0</v>
      </c>
      <c r="M3">
        <f>COUNTIF('Calle Cuba_data'!T2:T9,"Very")</f>
        <v>0</v>
      </c>
      <c r="N3">
        <f>COUNTIF('Calle Cuba_data'!U2:U9,"3-4 days")</f>
        <v>4</v>
      </c>
      <c r="O3">
        <f>COUNTIF('Calle Cuba_data'!V2:V9,"3-4 days")</f>
        <v>1</v>
      </c>
      <c r="P3">
        <f>COUNTIF('Calle Cuba_data'!W2:W9,"3-4 days")</f>
        <v>0</v>
      </c>
      <c r="Q3">
        <f>COUNTIF('Calle Cuba_data'!X2:X9,"3-4 days")</f>
        <v>0</v>
      </c>
      <c r="R3">
        <f>COUNTIF('Calle Cuba_data'!Y2:Y9,"3-4 days")</f>
        <v>0</v>
      </c>
      <c r="X3">
        <f>COUNTIF('Calle Cuba_data'!AE2:AE9,"Very")</f>
        <v>1</v>
      </c>
      <c r="Y3">
        <f>COUNTIF('Calle Cuba_data'!AF2:AF9,"Very")</f>
        <v>0</v>
      </c>
      <c r="Z3">
        <f>COUNTIF('Calle Cuba_data'!AG2:AG9,"Very")</f>
        <v>0</v>
      </c>
      <c r="AA3">
        <f>COUNTIF('Calle Cuba_data'!AH2:AH9,"Very")</f>
        <v>0</v>
      </c>
      <c r="AB3">
        <f>COUNTIF('Calle Cuba_data'!AI2:AI9,"Very")</f>
        <v>0</v>
      </c>
      <c r="AC3">
        <f>COUNTIF('Calle Cuba_data'!AJ2:AJ9,"3-4 days")</f>
        <v>2</v>
      </c>
      <c r="AD3">
        <f>COUNTIF('Calle Cuba_data'!AK2:AK9,"3-4 days")</f>
        <v>0</v>
      </c>
      <c r="AE3">
        <f>COUNTIF('Calle Cuba_data'!AL2:AL9,"3-4 days")</f>
        <v>0</v>
      </c>
      <c r="AF3">
        <f>COUNTIF('Calle Cuba_data'!AM2:AM9,"3-4 days")</f>
        <v>0</v>
      </c>
      <c r="AG3">
        <f>COUNTIF('Calle Cuba_data'!AN2:AN9,"3-4 days")</f>
        <v>0</v>
      </c>
      <c r="AH3">
        <f>COUNTIF('Calle Cuba_data'!AO2:AO9,"No")</f>
        <v>6</v>
      </c>
      <c r="AI3">
        <f>COUNTIF('Calle Cuba_data'!AP2:AP9,"No")</f>
        <v>6</v>
      </c>
      <c r="AJ3">
        <f>COUNTIF('Calle Cuba_data'!AQ2:AQ9,"No")</f>
        <v>6</v>
      </c>
      <c r="AK3">
        <f>COUNTIF('Calle Cuba_data'!AR2:AR9,"Warning")</f>
        <v>0</v>
      </c>
      <c r="AL3">
        <f>COUNTIF('Calle Cuba_data'!AS2:AS9,"No")</f>
        <v>5</v>
      </c>
      <c r="AM3">
        <f>COUNTIF('Calle Cuba_data'!AT2:AT9,"Very")</f>
        <v>2</v>
      </c>
      <c r="AN3">
        <f>COUNTIF('Calle Cuba_data'!AU2:AU9,"Very")</f>
        <v>1</v>
      </c>
      <c r="AO3">
        <f>COUNTIF('Calle Cuba_data'!AV2:AV9,"Very")</f>
        <v>1</v>
      </c>
      <c r="AP3">
        <f>COUNTIF('Calle Cuba_data'!AW2:AW9,"Very")</f>
        <v>3</v>
      </c>
      <c r="AQ3">
        <f>COUNTIF('Calle Cuba_data'!AX2:AX9,"Very")</f>
        <v>1</v>
      </c>
      <c r="AR3">
        <f>COUNTIF('Calle Cuba_data'!AY2:AY9,"Very")</f>
        <v>0</v>
      </c>
      <c r="AS3">
        <f>COUNTIF('Calle Cuba_data'!AZ2:AZ9,"Very")</f>
        <v>4</v>
      </c>
      <c r="AT3">
        <f>COUNTIF('Calle Cuba_data'!BA2:BA9,"1")</f>
        <v>0</v>
      </c>
      <c r="AU3">
        <v>1</v>
      </c>
    </row>
    <row r="4" spans="1:47" x14ac:dyDescent="0.25">
      <c r="B4">
        <f>COUNTIF('Calle Cuba_data'!I2:I9,"Other")</f>
        <v>0</v>
      </c>
      <c r="C4">
        <f>COUNTIF('Calle Cuba_data'!J2:J9,"26-35")</f>
        <v>0</v>
      </c>
      <c r="I4">
        <f>COUNTIF('Calle Cuba_data'!P2:P9,"Moderately")</f>
        <v>2</v>
      </c>
      <c r="J4">
        <f>COUNTIF('Calle Cuba_data'!Q2:Q9,"Moderately")</f>
        <v>0</v>
      </c>
      <c r="K4">
        <f>COUNTIF('Calle Cuba_data'!R2:R9,"Moderately")</f>
        <v>0</v>
      </c>
      <c r="L4">
        <f>COUNTIF('Calle Cuba_data'!S2:S9,"Moderately")</f>
        <v>0</v>
      </c>
      <c r="M4">
        <f>COUNTIF('Calle Cuba_data'!T2:T9,"Moderately")</f>
        <v>0</v>
      </c>
      <c r="N4">
        <f>COUNTIF('Calle Cuba_data'!U2:U9,"5-7 days")</f>
        <v>2</v>
      </c>
      <c r="O4">
        <f>COUNTIF('Calle Cuba_data'!V2:V9,"5-7 days")</f>
        <v>1</v>
      </c>
      <c r="P4">
        <f>COUNTIF('Calle Cuba_data'!W2:W9,"5-7 days")</f>
        <v>0</v>
      </c>
      <c r="Q4">
        <f>COUNTIF('Calle Cuba_data'!X2:X9,"5-7 days")</f>
        <v>0</v>
      </c>
      <c r="R4">
        <f>COUNTIF('Calle Cuba_data'!Y2:Y9,"5-7 days")</f>
        <v>0</v>
      </c>
      <c r="X4">
        <f>COUNTIF('Calle Cuba_data'!AE2:AE9,"Moderately")</f>
        <v>0</v>
      </c>
      <c r="Y4">
        <f>COUNTIF('Calle Cuba_data'!AF2:AF9,"Moderately")</f>
        <v>0</v>
      </c>
      <c r="Z4">
        <f>COUNTIF('Calle Cuba_data'!AG2:AG9,"Moderately")</f>
        <v>0</v>
      </c>
      <c r="AA4">
        <f>COUNTIF('Calle Cuba_data'!AH2:AH9,"Moderately")</f>
        <v>0</v>
      </c>
      <c r="AB4">
        <f>COUNTIF('Calle Cuba_data'!AI2:AI9,"Moderately")</f>
        <v>0</v>
      </c>
      <c r="AC4">
        <f>COUNTIF('Calle Cuba_data'!AJ2:AJ9,"5-7 days")</f>
        <v>0</v>
      </c>
      <c r="AD4">
        <f>COUNTIF('Calle Cuba_data'!AK2:AK9,"5-7 days")</f>
        <v>0</v>
      </c>
      <c r="AE4">
        <f>COUNTIF('Calle Cuba_data'!AL2:AL9,"5-7 days")</f>
        <v>0</v>
      </c>
      <c r="AF4">
        <f>COUNTIF('Calle Cuba_data'!AM2:AM9,"5-7 days")</f>
        <v>0</v>
      </c>
      <c r="AG4">
        <f>COUNTIF('Calle Cuba_data'!AN2:AN9,"5-7 days")</f>
        <v>0</v>
      </c>
      <c r="AK4">
        <f>COUNTIF('Calle Cuba_data'!AR2:AR9,"Court")</f>
        <v>0</v>
      </c>
      <c r="AM4">
        <f>COUNTIF('Calle Cuba_data'!AT2:AT9,"Moderately")</f>
        <v>3</v>
      </c>
      <c r="AN4">
        <f>COUNTIF('Calle Cuba_data'!AU2:AU9,"Moderately")</f>
        <v>2</v>
      </c>
      <c r="AO4">
        <f>COUNTIF('Calle Cuba_data'!AV2:AV9,"Moderately")</f>
        <v>0</v>
      </c>
      <c r="AP4">
        <f>COUNTIF('Calle Cuba_data'!AW2:AW9,"Moderately")</f>
        <v>0</v>
      </c>
      <c r="AQ4">
        <f>COUNTIF('Calle Cuba_data'!AX2:AX9,"Moderately")</f>
        <v>2</v>
      </c>
      <c r="AR4">
        <f>COUNTIF('Calle Cuba_data'!AY2:AY9,"Moderately")</f>
        <v>1</v>
      </c>
      <c r="AS4">
        <f>COUNTIF('Calle Cuba_data'!AZ2:AZ9,"Moderately")</f>
        <v>0</v>
      </c>
      <c r="AT4">
        <f>COUNTIF('Calle Cuba_data'!BA2:BA9,"2")</f>
        <v>1</v>
      </c>
      <c r="AU4">
        <v>2</v>
      </c>
    </row>
    <row r="5" spans="1:47" x14ac:dyDescent="0.25">
      <c r="C5">
        <f>COUNTIF('Calle Cuba_data'!J2:J9,"36-45")</f>
        <v>0</v>
      </c>
      <c r="I5">
        <f>COUNTIF('Calle Cuba_data'!P2:P9,"Slightly")</f>
        <v>2</v>
      </c>
      <c r="J5">
        <f>COUNTIF('Calle Cuba_data'!Q2:Q9,"Slightly")</f>
        <v>0</v>
      </c>
      <c r="K5">
        <f>COUNTIF('Calle Cuba_data'!R2:R9,"Slightly")</f>
        <v>0</v>
      </c>
      <c r="L5">
        <f>COUNTIF('Calle Cuba_data'!S2:S9,"Slightly")</f>
        <v>0</v>
      </c>
      <c r="M5">
        <f>COUNTIF('Calle Cuba_data'!T2:T9,"Slightly")</f>
        <v>0</v>
      </c>
      <c r="X5">
        <f>COUNTIF('Calle Cuba_data'!AE2:AE9,"Slightly")</f>
        <v>0</v>
      </c>
      <c r="Y5">
        <f>COUNTIF('Calle Cuba_data'!AF2:AF9,"Slightly")</f>
        <v>0</v>
      </c>
      <c r="Z5">
        <f>COUNTIF('Calle Cuba_data'!AG2:AG9,"Slightly")</f>
        <v>0</v>
      </c>
      <c r="AA5">
        <f>COUNTIF('Calle Cuba_data'!AH2:AH9,"Slightly")</f>
        <v>0</v>
      </c>
      <c r="AB5">
        <f>COUNTIF('Calle Cuba_data'!AI2:AI9,"Slightly")</f>
        <v>0</v>
      </c>
      <c r="AK5">
        <f>COUNTIF('Calle Cuba_data'!AR2:AR9,"Fine")</f>
        <v>0</v>
      </c>
      <c r="AM5">
        <f>COUNTIF('Calle Cuba_data'!AT2:AT9,"Slightly")</f>
        <v>0</v>
      </c>
      <c r="AN5">
        <f>COUNTIF('Calle Cuba_data'!AU2:AU9,"Slightly")</f>
        <v>2</v>
      </c>
      <c r="AO5">
        <f>COUNTIF('Calle Cuba_data'!AV2:AV9,"Slightly")</f>
        <v>4</v>
      </c>
      <c r="AP5">
        <f>COUNTIF('Calle Cuba_data'!AW2:AW9,"Slightly")</f>
        <v>0</v>
      </c>
      <c r="AQ5">
        <f>COUNTIF('Calle Cuba_data'!AX2:AX9,"Slightly")</f>
        <v>0</v>
      </c>
      <c r="AR5">
        <f>COUNTIF('Calle Cuba_data'!AY2:AY9,"Slightly")</f>
        <v>3</v>
      </c>
      <c r="AS5">
        <f>COUNTIF('Calle Cuba_data'!AZ2:AZ9,"Slightly")</f>
        <v>0</v>
      </c>
      <c r="AT5">
        <f>COUNTIF('Calle Cuba_data'!BA2:BA9,"3")</f>
        <v>0</v>
      </c>
      <c r="AU5">
        <v>3</v>
      </c>
    </row>
    <row r="6" spans="1:47" x14ac:dyDescent="0.25">
      <c r="C6">
        <f>COUNTIF('Calle Cuba_data'!J2:J9,"46-55")</f>
        <v>2</v>
      </c>
      <c r="I6">
        <f>COUNTIF('Calle Cuba_data'!P2:P9,"Not at all")</f>
        <v>0</v>
      </c>
      <c r="J6">
        <f>COUNTIF('Calle Cuba_data'!Q2:Q9,"Not at all")</f>
        <v>0</v>
      </c>
      <c r="K6">
        <f>COUNTIF('Calle Cuba_data'!R2:R9,"Not at all")</f>
        <v>0</v>
      </c>
      <c r="L6">
        <f>COUNTIF('Calle Cuba_data'!S2:S9,"Not at all")</f>
        <v>0</v>
      </c>
      <c r="M6">
        <f>COUNTIF('Calle Cuba_data'!T2:T9,"Not at all")</f>
        <v>0</v>
      </c>
      <c r="X6">
        <f>COUNTIF('Calle Cuba_data'!AE2:AE9,"Not at all")</f>
        <v>0</v>
      </c>
      <c r="Y6">
        <f>COUNTIF('Calle Cuba_data'!AF2:AF9,"Not at all")</f>
        <v>0</v>
      </c>
      <c r="Z6">
        <f>COUNTIF('Calle Cuba_data'!AG2:AG9,"Not at all")</f>
        <v>0</v>
      </c>
      <c r="AA6">
        <f>COUNTIF('Calle Cuba_data'!AH2:AH9,"Not at all")</f>
        <v>0</v>
      </c>
      <c r="AB6">
        <f>COUNTIF('Calle Cuba_data'!AI2:AI9,"Not at all")</f>
        <v>0</v>
      </c>
      <c r="AM6">
        <f>COUNTIF('Calle Cuba_data'!AT2:AT9,"Not at all")</f>
        <v>1</v>
      </c>
      <c r="AN6">
        <f>COUNTIF('Calle Cuba_data'!AU2:AU9,"Not at all")</f>
        <v>1</v>
      </c>
      <c r="AO6">
        <f>COUNTIF('Calle Cuba_data'!AV2:AV9,"Not at all")</f>
        <v>3</v>
      </c>
      <c r="AP6">
        <f>COUNTIF('Calle Cuba_data'!AW2:AW9,"Not at all")</f>
        <v>1</v>
      </c>
      <c r="AQ6">
        <f>COUNTIF('Calle Cuba_data'!AX2:AX9,"Not at all")</f>
        <v>0</v>
      </c>
      <c r="AR6">
        <f>COUNTIF('Calle Cuba_data'!AY2:AY9,"Not at all")</f>
        <v>0</v>
      </c>
      <c r="AS6">
        <f>COUNTIF('Calle Cuba_data'!AZ2:AZ9,"Not at all")</f>
        <v>1</v>
      </c>
      <c r="AT6">
        <f>COUNTIF('Calle Cuba_data'!BA2:BA9,"4")</f>
        <v>0</v>
      </c>
      <c r="AU6">
        <v>4</v>
      </c>
    </row>
    <row r="7" spans="1:47" x14ac:dyDescent="0.25">
      <c r="C7">
        <f>COUNTIF('Calle Cuba_data'!J2:J9,"56+")</f>
        <v>4</v>
      </c>
      <c r="AT7">
        <f>COUNTIF('Calle Cuba_data'!BA2:BA9,"5")</f>
        <v>0</v>
      </c>
      <c r="AU7">
        <v>5</v>
      </c>
    </row>
    <row r="8" spans="1:47" x14ac:dyDescent="0.25">
      <c r="AT8">
        <f>COUNTIF('Calle Cuba_data'!BA2:BA9,"6")</f>
        <v>0</v>
      </c>
      <c r="AU8">
        <v>6</v>
      </c>
    </row>
    <row r="9" spans="1:47" x14ac:dyDescent="0.25">
      <c r="AT9">
        <f>COUNTIF('Calle Cuba_data'!BA2:BA9,"7")</f>
        <v>1</v>
      </c>
      <c r="AU9">
        <v>7</v>
      </c>
    </row>
    <row r="10" spans="1:47" x14ac:dyDescent="0.25">
      <c r="AT10">
        <f>COUNTIF('Calle Cuba_data'!BA2:BA9,"8")</f>
        <v>3</v>
      </c>
      <c r="AU10">
        <v>8</v>
      </c>
    </row>
    <row r="11" spans="1:47" x14ac:dyDescent="0.25">
      <c r="AT11">
        <f>COUNTIF('Calle Cuba_data'!BA2:BA9,"9")</f>
        <v>2</v>
      </c>
      <c r="AU11">
        <v>9</v>
      </c>
    </row>
    <row r="12" spans="1:47" x14ac:dyDescent="0.25">
      <c r="AT12">
        <f>COUNTIF('Calle Cuba_data'!BA2:BA9,"10")</f>
        <v>1</v>
      </c>
      <c r="AU12">
        <v>10</v>
      </c>
    </row>
    <row r="14" spans="1:47" x14ac:dyDescent="0.25">
      <c r="A14">
        <f>SUM(A2:A3)</f>
        <v>7</v>
      </c>
      <c r="B14">
        <f>SUM(B2:B4)</f>
        <v>8</v>
      </c>
      <c r="C14">
        <f>SUM(C2:C7)</f>
        <v>8</v>
      </c>
      <c r="I14">
        <f>SUM(I2:I6)</f>
        <v>8</v>
      </c>
      <c r="J14">
        <f>SUM(J2:J6)</f>
        <v>3</v>
      </c>
      <c r="K14">
        <f>SUM(K2:K6)</f>
        <v>0</v>
      </c>
      <c r="L14">
        <f>SUM(L2:L6)</f>
        <v>0</v>
      </c>
      <c r="M14">
        <f>SUM(M2:M6)</f>
        <v>0</v>
      </c>
      <c r="N14">
        <f>SUM(N2:N4)</f>
        <v>8</v>
      </c>
      <c r="O14">
        <f>SUM(O2:O4)</f>
        <v>3</v>
      </c>
      <c r="P14">
        <f>SUM(P2:P4)</f>
        <v>0</v>
      </c>
      <c r="Q14">
        <f>SUM(Q2:Q4)</f>
        <v>0</v>
      </c>
      <c r="R14">
        <f>SUM(R2:R4)</f>
        <v>0</v>
      </c>
      <c r="X14">
        <f>SUM(X2:X6)</f>
        <v>4</v>
      </c>
      <c r="Y14">
        <f>SUM(Y2:Y6)</f>
        <v>1</v>
      </c>
      <c r="Z14">
        <f>SUM(Z2:Z6)</f>
        <v>1</v>
      </c>
      <c r="AA14">
        <f>SUM(AA2:AA6)</f>
        <v>0</v>
      </c>
      <c r="AB14">
        <f>SUM(AB2:AB6)</f>
        <v>0</v>
      </c>
      <c r="AC14">
        <f>SUM(AC2:AC4)</f>
        <v>4</v>
      </c>
      <c r="AD14">
        <f>SUM(AD2:AD4)</f>
        <v>1</v>
      </c>
      <c r="AE14">
        <f>SUM(AE2:AE4)</f>
        <v>1</v>
      </c>
      <c r="AF14">
        <f>SUM(AF2:AF4)</f>
        <v>0</v>
      </c>
      <c r="AG14">
        <f>SUM(AG2:AG4)</f>
        <v>0</v>
      </c>
      <c r="AH14">
        <f>SUM(AH2:AH3)</f>
        <v>6</v>
      </c>
      <c r="AI14">
        <f>SUM(AI2:AI3)</f>
        <v>6</v>
      </c>
      <c r="AJ14">
        <f>SUM(AJ2:AJ3)</f>
        <v>6</v>
      </c>
      <c r="AK14">
        <f>SUM(AK2:AK5)</f>
        <v>6</v>
      </c>
      <c r="AL14">
        <f>SUM(AL2:AL3)</f>
        <v>6</v>
      </c>
      <c r="AM14">
        <f t="shared" ref="AM14:AS14" si="0">SUM(AM2:AM6)</f>
        <v>8</v>
      </c>
      <c r="AN14">
        <f t="shared" si="0"/>
        <v>8</v>
      </c>
      <c r="AO14">
        <f t="shared" si="0"/>
        <v>8</v>
      </c>
      <c r="AP14">
        <f t="shared" si="0"/>
        <v>7</v>
      </c>
      <c r="AQ14">
        <f t="shared" si="0"/>
        <v>7</v>
      </c>
      <c r="AR14">
        <f t="shared" si="0"/>
        <v>7</v>
      </c>
      <c r="AS14">
        <f t="shared" si="0"/>
        <v>7</v>
      </c>
      <c r="AT14">
        <f>SUM(AT2:AT12)</f>
        <v>8</v>
      </c>
    </row>
    <row r="15" spans="1:47" x14ac:dyDescent="0.25">
      <c r="F15" s="15"/>
    </row>
    <row r="16" spans="1:47" x14ac:dyDescent="0.25">
      <c r="AT16">
        <f>SUM(AT2:AT6)</f>
        <v>1</v>
      </c>
      <c r="AU16" t="s">
        <v>133</v>
      </c>
    </row>
    <row r="17" spans="1:47" x14ac:dyDescent="0.25">
      <c r="AT17">
        <f>SUM(AT8:AT12)</f>
        <v>7</v>
      </c>
      <c r="AU17" t="s">
        <v>134</v>
      </c>
    </row>
    <row r="19" spans="1:47" x14ac:dyDescent="0.25">
      <c r="AT19">
        <f>(SUMPRODUCT(AU2:AU12,AT2:AT12)/SUM(AT2:AT12))</f>
        <v>7.625</v>
      </c>
      <c r="AU19" t="s">
        <v>148</v>
      </c>
    </row>
    <row r="21" spans="1:47" x14ac:dyDescent="0.25">
      <c r="A21" s="16">
        <f t="shared" ref="A21:C22" si="1">A2/A$14</f>
        <v>1</v>
      </c>
      <c r="B21" s="16">
        <f t="shared" si="1"/>
        <v>0.375</v>
      </c>
      <c r="C21" s="16">
        <f t="shared" si="1"/>
        <v>0</v>
      </c>
      <c r="D21" s="16"/>
      <c r="E21" s="16"/>
      <c r="F21" s="16"/>
      <c r="G21" s="16"/>
      <c r="H21" s="16"/>
      <c r="I21" s="16">
        <f t="shared" ref="I21:R21" si="2">I2/I$14</f>
        <v>0.25</v>
      </c>
      <c r="J21" s="16">
        <f t="shared" si="2"/>
        <v>0.33333333333333331</v>
      </c>
      <c r="K21" s="16" t="e">
        <f t="shared" si="2"/>
        <v>#DIV/0!</v>
      </c>
      <c r="L21" s="16" t="e">
        <f t="shared" si="2"/>
        <v>#DIV/0!</v>
      </c>
      <c r="M21" s="16" t="e">
        <f t="shared" si="2"/>
        <v>#DIV/0!</v>
      </c>
      <c r="N21" s="16">
        <f t="shared" si="2"/>
        <v>0.25</v>
      </c>
      <c r="O21" s="16">
        <f t="shared" si="2"/>
        <v>0.33333333333333331</v>
      </c>
      <c r="P21" s="16" t="e">
        <f t="shared" si="2"/>
        <v>#DIV/0!</v>
      </c>
      <c r="Q21" s="16" t="e">
        <f t="shared" si="2"/>
        <v>#DIV/0!</v>
      </c>
      <c r="R21" s="16" t="e">
        <f t="shared" si="2"/>
        <v>#DIV/0!</v>
      </c>
      <c r="X21" s="16">
        <f t="shared" ref="X21:AT21" si="3">X2/X$14</f>
        <v>0.75</v>
      </c>
      <c r="Y21" s="16">
        <f t="shared" si="3"/>
        <v>1</v>
      </c>
      <c r="Z21" s="16">
        <f t="shared" si="3"/>
        <v>1</v>
      </c>
      <c r="AA21" s="16" t="e">
        <f t="shared" si="3"/>
        <v>#DIV/0!</v>
      </c>
      <c r="AB21" s="16" t="e">
        <f t="shared" si="3"/>
        <v>#DIV/0!</v>
      </c>
      <c r="AC21" s="16">
        <f t="shared" si="3"/>
        <v>0.5</v>
      </c>
      <c r="AD21" s="16">
        <f t="shared" si="3"/>
        <v>1</v>
      </c>
      <c r="AE21" s="16">
        <f t="shared" si="3"/>
        <v>1</v>
      </c>
      <c r="AF21" s="16" t="e">
        <f t="shared" si="3"/>
        <v>#DIV/0!</v>
      </c>
      <c r="AG21" s="16" t="e">
        <f t="shared" si="3"/>
        <v>#DIV/0!</v>
      </c>
      <c r="AH21" s="16">
        <f t="shared" si="3"/>
        <v>0</v>
      </c>
      <c r="AI21" s="16">
        <f t="shared" si="3"/>
        <v>0</v>
      </c>
      <c r="AJ21" s="16">
        <f t="shared" si="3"/>
        <v>0</v>
      </c>
      <c r="AK21" s="16">
        <f t="shared" si="3"/>
        <v>1</v>
      </c>
      <c r="AL21" s="16">
        <f t="shared" si="3"/>
        <v>0.16666666666666666</v>
      </c>
      <c r="AM21" s="16">
        <f t="shared" si="3"/>
        <v>0.25</v>
      </c>
      <c r="AN21" s="16">
        <f t="shared" si="3"/>
        <v>0.25</v>
      </c>
      <c r="AO21" s="16">
        <f t="shared" si="3"/>
        <v>0</v>
      </c>
      <c r="AP21" s="16">
        <f t="shared" si="3"/>
        <v>0.42857142857142855</v>
      </c>
      <c r="AQ21" s="16">
        <f t="shared" si="3"/>
        <v>0.5714285714285714</v>
      </c>
      <c r="AR21" s="16">
        <f t="shared" si="3"/>
        <v>0.42857142857142855</v>
      </c>
      <c r="AS21" s="16">
        <f t="shared" si="3"/>
        <v>0.2857142857142857</v>
      </c>
      <c r="AT21" s="16">
        <f t="shared" si="3"/>
        <v>0</v>
      </c>
      <c r="AU21">
        <v>0</v>
      </c>
    </row>
    <row r="22" spans="1:47" x14ac:dyDescent="0.25">
      <c r="A22" s="16">
        <f t="shared" si="1"/>
        <v>0</v>
      </c>
      <c r="B22" s="16">
        <f t="shared" si="1"/>
        <v>0.625</v>
      </c>
      <c r="C22" s="16">
        <f t="shared" si="1"/>
        <v>0.25</v>
      </c>
      <c r="D22" s="16"/>
      <c r="E22" s="16"/>
      <c r="F22" s="16"/>
      <c r="G22" s="16"/>
      <c r="H22" s="16"/>
      <c r="I22" s="16">
        <f t="shared" ref="I22:R22" si="4">I3/I$14</f>
        <v>0.25</v>
      </c>
      <c r="J22" s="16">
        <f t="shared" si="4"/>
        <v>0.66666666666666663</v>
      </c>
      <c r="K22" s="16" t="e">
        <f t="shared" si="4"/>
        <v>#DIV/0!</v>
      </c>
      <c r="L22" s="16" t="e">
        <f t="shared" si="4"/>
        <v>#DIV/0!</v>
      </c>
      <c r="M22" s="16" t="e">
        <f t="shared" si="4"/>
        <v>#DIV/0!</v>
      </c>
      <c r="N22" s="16">
        <f t="shared" si="4"/>
        <v>0.5</v>
      </c>
      <c r="O22" s="16">
        <f t="shared" si="4"/>
        <v>0.33333333333333331</v>
      </c>
      <c r="P22" s="16" t="e">
        <f t="shared" si="4"/>
        <v>#DIV/0!</v>
      </c>
      <c r="Q22" s="16" t="e">
        <f t="shared" si="4"/>
        <v>#DIV/0!</v>
      </c>
      <c r="R22" s="16" t="e">
        <f t="shared" si="4"/>
        <v>#DIV/0!</v>
      </c>
      <c r="X22" s="16">
        <f t="shared" ref="X22:AT22" si="5">X3/X$14</f>
        <v>0.25</v>
      </c>
      <c r="Y22" s="16">
        <f t="shared" si="5"/>
        <v>0</v>
      </c>
      <c r="Z22" s="16">
        <f t="shared" si="5"/>
        <v>0</v>
      </c>
      <c r="AA22" s="16" t="e">
        <f t="shared" si="5"/>
        <v>#DIV/0!</v>
      </c>
      <c r="AB22" s="16" t="e">
        <f t="shared" si="5"/>
        <v>#DIV/0!</v>
      </c>
      <c r="AC22" s="16">
        <f t="shared" si="5"/>
        <v>0.5</v>
      </c>
      <c r="AD22" s="16">
        <f t="shared" si="5"/>
        <v>0</v>
      </c>
      <c r="AE22" s="16">
        <f t="shared" si="5"/>
        <v>0</v>
      </c>
      <c r="AF22" s="16" t="e">
        <f t="shared" si="5"/>
        <v>#DIV/0!</v>
      </c>
      <c r="AG22" s="16" t="e">
        <f t="shared" si="5"/>
        <v>#DIV/0!</v>
      </c>
      <c r="AH22" s="16">
        <f t="shared" si="5"/>
        <v>1</v>
      </c>
      <c r="AI22" s="16">
        <f t="shared" si="5"/>
        <v>1</v>
      </c>
      <c r="AJ22" s="16">
        <f t="shared" si="5"/>
        <v>1</v>
      </c>
      <c r="AK22" s="16">
        <f t="shared" si="5"/>
        <v>0</v>
      </c>
      <c r="AL22" s="16">
        <f t="shared" si="5"/>
        <v>0.83333333333333337</v>
      </c>
      <c r="AM22" s="16">
        <f t="shared" si="5"/>
        <v>0.25</v>
      </c>
      <c r="AN22" s="16">
        <f t="shared" si="5"/>
        <v>0.125</v>
      </c>
      <c r="AO22" s="16">
        <f t="shared" si="5"/>
        <v>0.125</v>
      </c>
      <c r="AP22" s="16">
        <f t="shared" si="5"/>
        <v>0.42857142857142855</v>
      </c>
      <c r="AQ22" s="16">
        <f t="shared" si="5"/>
        <v>0.14285714285714285</v>
      </c>
      <c r="AR22" s="16">
        <f t="shared" si="5"/>
        <v>0</v>
      </c>
      <c r="AS22" s="16">
        <f t="shared" si="5"/>
        <v>0.5714285714285714</v>
      </c>
      <c r="AT22" s="16">
        <f t="shared" si="5"/>
        <v>0</v>
      </c>
      <c r="AU22">
        <v>1</v>
      </c>
    </row>
    <row r="23" spans="1:47" x14ac:dyDescent="0.25">
      <c r="B23" s="16">
        <f>B4/B$14</f>
        <v>0</v>
      </c>
      <c r="C23" s="16">
        <f>C4/C$14</f>
        <v>0</v>
      </c>
      <c r="D23" s="16"/>
      <c r="E23" s="16"/>
      <c r="F23" s="16"/>
      <c r="G23" s="16"/>
      <c r="H23" s="16"/>
      <c r="I23" s="16">
        <f t="shared" ref="I23:R23" si="6">I4/I$14</f>
        <v>0.25</v>
      </c>
      <c r="J23" s="16">
        <f t="shared" si="6"/>
        <v>0</v>
      </c>
      <c r="K23" s="16" t="e">
        <f t="shared" si="6"/>
        <v>#DIV/0!</v>
      </c>
      <c r="L23" s="16" t="e">
        <f t="shared" si="6"/>
        <v>#DIV/0!</v>
      </c>
      <c r="M23" s="16" t="e">
        <f t="shared" si="6"/>
        <v>#DIV/0!</v>
      </c>
      <c r="N23" s="16">
        <f t="shared" si="6"/>
        <v>0.25</v>
      </c>
      <c r="O23" s="16">
        <f t="shared" si="6"/>
        <v>0.33333333333333331</v>
      </c>
      <c r="P23" s="16" t="e">
        <f t="shared" si="6"/>
        <v>#DIV/0!</v>
      </c>
      <c r="Q23" s="16" t="e">
        <f t="shared" si="6"/>
        <v>#DIV/0!</v>
      </c>
      <c r="R23" s="16" t="e">
        <f t="shared" si="6"/>
        <v>#DIV/0!</v>
      </c>
      <c r="X23" s="16">
        <f t="shared" ref="X23:AG23" si="7">X4/X$14</f>
        <v>0</v>
      </c>
      <c r="Y23" s="16">
        <f t="shared" si="7"/>
        <v>0</v>
      </c>
      <c r="Z23" s="16">
        <f t="shared" si="7"/>
        <v>0</v>
      </c>
      <c r="AA23" s="16" t="e">
        <f t="shared" si="7"/>
        <v>#DIV/0!</v>
      </c>
      <c r="AB23" s="16" t="e">
        <f t="shared" si="7"/>
        <v>#DIV/0!</v>
      </c>
      <c r="AC23" s="16">
        <f t="shared" si="7"/>
        <v>0</v>
      </c>
      <c r="AD23" s="16">
        <f t="shared" si="7"/>
        <v>0</v>
      </c>
      <c r="AE23" s="16">
        <f t="shared" si="7"/>
        <v>0</v>
      </c>
      <c r="AF23" s="16" t="e">
        <f t="shared" si="7"/>
        <v>#DIV/0!</v>
      </c>
      <c r="AG23" s="16" t="e">
        <f t="shared" si="7"/>
        <v>#DIV/0!</v>
      </c>
      <c r="AK23" s="16">
        <f>AK4/AK$14</f>
        <v>0</v>
      </c>
      <c r="AM23" s="16">
        <f t="shared" ref="AM23:AT25" si="8">AM4/AM$14</f>
        <v>0.375</v>
      </c>
      <c r="AN23" s="16">
        <f t="shared" si="8"/>
        <v>0.25</v>
      </c>
      <c r="AO23" s="16">
        <f t="shared" si="8"/>
        <v>0</v>
      </c>
      <c r="AP23" s="16">
        <f t="shared" si="8"/>
        <v>0</v>
      </c>
      <c r="AQ23" s="16">
        <f t="shared" si="8"/>
        <v>0.2857142857142857</v>
      </c>
      <c r="AR23" s="16">
        <f t="shared" si="8"/>
        <v>0.14285714285714285</v>
      </c>
      <c r="AS23" s="16">
        <f t="shared" si="8"/>
        <v>0</v>
      </c>
      <c r="AT23" s="16">
        <f t="shared" si="8"/>
        <v>0.125</v>
      </c>
      <c r="AU23">
        <v>2</v>
      </c>
    </row>
    <row r="24" spans="1:47" x14ac:dyDescent="0.25">
      <c r="C24" s="16">
        <f>C5/C$14</f>
        <v>0</v>
      </c>
      <c r="D24" s="16"/>
      <c r="E24" s="16"/>
      <c r="F24" s="16"/>
      <c r="G24" s="16"/>
      <c r="H24" s="16"/>
      <c r="I24" s="16">
        <f t="shared" ref="I24:M25" si="9">I5/I$14</f>
        <v>0.25</v>
      </c>
      <c r="J24" s="16">
        <f t="shared" si="9"/>
        <v>0</v>
      </c>
      <c r="K24" s="16" t="e">
        <f t="shared" si="9"/>
        <v>#DIV/0!</v>
      </c>
      <c r="L24" s="16" t="e">
        <f t="shared" si="9"/>
        <v>#DIV/0!</v>
      </c>
      <c r="M24" s="16" t="e">
        <f t="shared" si="9"/>
        <v>#DIV/0!</v>
      </c>
      <c r="N24" s="16"/>
      <c r="O24" s="16"/>
      <c r="P24" s="16"/>
      <c r="Q24" s="16"/>
      <c r="R24" s="16"/>
      <c r="X24" s="16">
        <f t="shared" ref="X24:AB25" si="10">X5/X$14</f>
        <v>0</v>
      </c>
      <c r="Y24" s="16">
        <f t="shared" si="10"/>
        <v>0</v>
      </c>
      <c r="Z24" s="16">
        <f t="shared" si="10"/>
        <v>0</v>
      </c>
      <c r="AA24" s="16" t="e">
        <f t="shared" si="10"/>
        <v>#DIV/0!</v>
      </c>
      <c r="AB24" s="16" t="e">
        <f t="shared" si="10"/>
        <v>#DIV/0!</v>
      </c>
      <c r="AC24" s="16"/>
      <c r="AD24" s="16"/>
      <c r="AE24" s="16"/>
      <c r="AF24" s="16"/>
      <c r="AG24" s="16"/>
      <c r="AK24" s="16">
        <f>AK5/AK$14</f>
        <v>0</v>
      </c>
      <c r="AM24" s="16">
        <f t="shared" si="8"/>
        <v>0</v>
      </c>
      <c r="AN24" s="16">
        <f t="shared" si="8"/>
        <v>0.25</v>
      </c>
      <c r="AO24" s="16">
        <f t="shared" si="8"/>
        <v>0.5</v>
      </c>
      <c r="AP24" s="16">
        <f t="shared" si="8"/>
        <v>0</v>
      </c>
      <c r="AQ24" s="16">
        <f t="shared" si="8"/>
        <v>0</v>
      </c>
      <c r="AR24" s="16">
        <f t="shared" si="8"/>
        <v>0.42857142857142855</v>
      </c>
      <c r="AS24" s="16">
        <f t="shared" si="8"/>
        <v>0</v>
      </c>
      <c r="AT24" s="16">
        <f t="shared" si="8"/>
        <v>0</v>
      </c>
      <c r="AU24">
        <v>3</v>
      </c>
    </row>
    <row r="25" spans="1:47" x14ac:dyDescent="0.25">
      <c r="C25" s="16">
        <f>C6/C$14</f>
        <v>0.25</v>
      </c>
      <c r="D25" s="16"/>
      <c r="E25" s="16"/>
      <c r="F25" s="16"/>
      <c r="G25" s="16"/>
      <c r="H25" s="16"/>
      <c r="I25" s="16">
        <f t="shared" si="9"/>
        <v>0</v>
      </c>
      <c r="J25" s="16">
        <f t="shared" si="9"/>
        <v>0</v>
      </c>
      <c r="K25" s="16" t="e">
        <f t="shared" si="9"/>
        <v>#DIV/0!</v>
      </c>
      <c r="L25" s="16" t="e">
        <f t="shared" si="9"/>
        <v>#DIV/0!</v>
      </c>
      <c r="M25" s="16" t="e">
        <f t="shared" si="9"/>
        <v>#DIV/0!</v>
      </c>
      <c r="N25" s="16"/>
      <c r="O25" s="16"/>
      <c r="P25" s="16"/>
      <c r="Q25" s="16"/>
      <c r="R25" s="16"/>
      <c r="X25" s="16">
        <f t="shared" si="10"/>
        <v>0</v>
      </c>
      <c r="Y25" s="16">
        <f t="shared" si="10"/>
        <v>0</v>
      </c>
      <c r="Z25" s="16">
        <f t="shared" si="10"/>
        <v>0</v>
      </c>
      <c r="AA25" s="16" t="e">
        <f t="shared" si="10"/>
        <v>#DIV/0!</v>
      </c>
      <c r="AB25" s="16" t="e">
        <f t="shared" si="10"/>
        <v>#DIV/0!</v>
      </c>
      <c r="AC25" s="16"/>
      <c r="AD25" s="16"/>
      <c r="AE25" s="16"/>
      <c r="AF25" s="16"/>
      <c r="AG25" s="16"/>
      <c r="AM25" s="16">
        <f t="shared" si="8"/>
        <v>0.125</v>
      </c>
      <c r="AN25" s="16">
        <f t="shared" si="8"/>
        <v>0.125</v>
      </c>
      <c r="AO25" s="16">
        <f t="shared" si="8"/>
        <v>0.375</v>
      </c>
      <c r="AP25" s="16">
        <f t="shared" si="8"/>
        <v>0.14285714285714285</v>
      </c>
      <c r="AQ25" s="16">
        <f t="shared" si="8"/>
        <v>0</v>
      </c>
      <c r="AR25" s="16">
        <f t="shared" si="8"/>
        <v>0</v>
      </c>
      <c r="AS25" s="16">
        <f t="shared" si="8"/>
        <v>0.14285714285714285</v>
      </c>
      <c r="AT25" s="16">
        <f t="shared" si="8"/>
        <v>0</v>
      </c>
      <c r="AU25">
        <v>4</v>
      </c>
    </row>
    <row r="26" spans="1:47" x14ac:dyDescent="0.25">
      <c r="C26" s="16">
        <f>C7/C$14</f>
        <v>0.5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ref="AT26:AT31" si="11">AT7/AT$14</f>
        <v>0</v>
      </c>
      <c r="AU26">
        <v>5</v>
      </c>
    </row>
    <row r="27" spans="1:47" x14ac:dyDescent="0.25">
      <c r="AT27" s="16">
        <f t="shared" si="11"/>
        <v>0</v>
      </c>
      <c r="AU27">
        <v>6</v>
      </c>
    </row>
    <row r="28" spans="1:47" x14ac:dyDescent="0.25">
      <c r="AT28" s="16">
        <f t="shared" si="11"/>
        <v>0.125</v>
      </c>
      <c r="AU28">
        <v>7</v>
      </c>
    </row>
    <row r="29" spans="1:47" x14ac:dyDescent="0.25">
      <c r="AT29" s="16">
        <f t="shared" si="11"/>
        <v>0.375</v>
      </c>
      <c r="AU29">
        <v>8</v>
      </c>
    </row>
    <row r="30" spans="1:47" x14ac:dyDescent="0.25">
      <c r="AT30" s="16">
        <f t="shared" si="11"/>
        <v>0.25</v>
      </c>
      <c r="AU30">
        <v>9</v>
      </c>
    </row>
    <row r="31" spans="1:47" x14ac:dyDescent="0.25">
      <c r="AT31" s="16">
        <f t="shared" si="11"/>
        <v>0.125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1</v>
      </c>
      <c r="D33" s="17"/>
      <c r="E33" s="17"/>
      <c r="F33" s="17"/>
      <c r="G33" s="17"/>
      <c r="H33" s="17"/>
      <c r="I33" s="17">
        <f>SUM(I21:I25)</f>
        <v>1</v>
      </c>
      <c r="J33" s="17">
        <f>SUM(J21:J25)</f>
        <v>1</v>
      </c>
      <c r="K33" s="17" t="e">
        <f>SUM(K21:K25)</f>
        <v>#DIV/0!</v>
      </c>
      <c r="L33" s="17" t="e">
        <f>SUM(L21:L25)</f>
        <v>#DIV/0!</v>
      </c>
      <c r="M33" s="17" t="e">
        <f>SUM(M21:M25)</f>
        <v>#DIV/0!</v>
      </c>
      <c r="N33" s="17">
        <f>SUM(N21:N23)</f>
        <v>1</v>
      </c>
      <c r="O33" s="17">
        <f>SUM(O21:O23)</f>
        <v>1</v>
      </c>
      <c r="P33" s="17" t="e">
        <f>SUM(P21:P23)</f>
        <v>#DIV/0!</v>
      </c>
      <c r="Q33" s="17" t="e">
        <f>SUM(Q21:Q23)</f>
        <v>#DIV/0!</v>
      </c>
      <c r="R33" s="17" t="e">
        <f>SUM(R21:R23)</f>
        <v>#DIV/0!</v>
      </c>
      <c r="X33" s="17">
        <f>SUM(X21:X25)</f>
        <v>1</v>
      </c>
      <c r="Y33" s="17">
        <f>SUM(Y21:Y25)</f>
        <v>1</v>
      </c>
      <c r="Z33" s="17">
        <f>SUM(Z21:Z25)</f>
        <v>1</v>
      </c>
      <c r="AA33" s="17" t="e">
        <f>SUM(AA21:AA25)</f>
        <v>#DIV/0!</v>
      </c>
      <c r="AB33" s="17" t="e">
        <f>SUM(AB21:AB25)</f>
        <v>#DIV/0!</v>
      </c>
      <c r="AC33" s="17">
        <f>SUM(AC21:AC23)</f>
        <v>1</v>
      </c>
      <c r="AD33" s="17">
        <f>SUM(AD21:AD23)</f>
        <v>1</v>
      </c>
      <c r="AE33" s="17">
        <f>SUM(AE21:AE23)</f>
        <v>1</v>
      </c>
      <c r="AF33" s="17" t="e">
        <f>SUM(AF21:AF23)</f>
        <v>#DIV/0!</v>
      </c>
      <c r="AG33" s="17" t="e">
        <f>SUM(AG21:AG23)</f>
        <v>#DIV/0!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 t="shared" ref="AM33:AS33" si="12">SUM(AM21:AM25)</f>
        <v>1</v>
      </c>
      <c r="AN33" s="17">
        <f t="shared" si="12"/>
        <v>1</v>
      </c>
      <c r="AO33" s="17">
        <f t="shared" si="12"/>
        <v>1</v>
      </c>
      <c r="AP33" s="17">
        <f t="shared" si="12"/>
        <v>1</v>
      </c>
      <c r="AQ33" s="17">
        <f t="shared" si="12"/>
        <v>0.99999999999999989</v>
      </c>
      <c r="AR33" s="17">
        <f t="shared" si="12"/>
        <v>1</v>
      </c>
      <c r="AS33" s="17">
        <f t="shared" si="12"/>
        <v>1</v>
      </c>
      <c r="AT33" s="17">
        <f>SUM(AT21:AT31)</f>
        <v>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15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  <row r="15" spans="1:46" x14ac:dyDescent="0.25">
      <c r="G15" s="15"/>
      <c r="H15" s="1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T12"/>
  <sheetViews>
    <sheetView tabSelected="1" topLeftCell="AA1" workbookViewId="0">
      <pane ySplit="1" topLeftCell="A44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</sheetData>
  <sortState ref="AT2:AT12">
    <sortCondition ref="AT12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A7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57031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1" width="16" bestFit="1" customWidth="1"/>
    <col min="12" max="12" width="27.140625" customWidth="1"/>
    <col min="13" max="13" width="17.28515625" bestFit="1" customWidth="1"/>
    <col min="14" max="15" width="16" bestFit="1" customWidth="1"/>
    <col min="16" max="20" width="11.7109375" bestFit="1" customWidth="1"/>
    <col min="21" max="25" width="8.7109375" bestFit="1" customWidth="1"/>
    <col min="26" max="26" width="21.5703125" bestFit="1" customWidth="1"/>
    <col min="27" max="27" width="17.85546875" bestFit="1" customWidth="1"/>
    <col min="28" max="28" width="18.85546875" bestFit="1" customWidth="1"/>
    <col min="29" max="30" width="17.85546875" bestFit="1" customWidth="1"/>
    <col min="31" max="33" width="11.28515625" bestFit="1" customWidth="1"/>
    <col min="34" max="35" width="10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52" width="11.28515625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138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>
        <v>2</v>
      </c>
      <c r="B2" s="3">
        <v>2</v>
      </c>
      <c r="C2" s="2">
        <v>1036</v>
      </c>
      <c r="D2" t="s">
        <v>66</v>
      </c>
      <c r="E2" s="1">
        <v>1</v>
      </c>
      <c r="F2" s="19">
        <v>41610</v>
      </c>
      <c r="G2" s="13">
        <v>0.4861111111111111</v>
      </c>
      <c r="H2" t="s">
        <v>13</v>
      </c>
      <c r="I2" t="s">
        <v>11</v>
      </c>
      <c r="J2" t="s">
        <v>9</v>
      </c>
      <c r="K2" t="s">
        <v>78</v>
      </c>
      <c r="L2" t="s">
        <v>82</v>
      </c>
      <c r="M2" t="s">
        <v>60</v>
      </c>
      <c r="N2" t="s">
        <v>23</v>
      </c>
      <c r="P2" t="s">
        <v>24</v>
      </c>
      <c r="Q2" t="s">
        <v>26</v>
      </c>
      <c r="R2" t="s">
        <v>27</v>
      </c>
      <c r="S2" t="s">
        <v>24</v>
      </c>
      <c r="U2" t="s">
        <v>36</v>
      </c>
      <c r="V2" t="s">
        <v>35</v>
      </c>
      <c r="W2" t="s">
        <v>34</v>
      </c>
      <c r="X2" t="s">
        <v>36</v>
      </c>
      <c r="Z2" t="s">
        <v>62</v>
      </c>
      <c r="AA2" t="s">
        <v>23</v>
      </c>
      <c r="AE2" t="s">
        <v>28</v>
      </c>
      <c r="AF2" t="s">
        <v>27</v>
      </c>
      <c r="AJ2" t="s">
        <v>35</v>
      </c>
      <c r="AK2" t="s">
        <v>36</v>
      </c>
      <c r="AO2" t="s">
        <v>14</v>
      </c>
      <c r="AP2" t="s">
        <v>14</v>
      </c>
      <c r="AQ2" t="s">
        <v>14</v>
      </c>
      <c r="AR2" t="s">
        <v>14</v>
      </c>
      <c r="AS2" t="s">
        <v>14</v>
      </c>
      <c r="AT2" t="s">
        <v>24</v>
      </c>
      <c r="AU2" t="s">
        <v>24</v>
      </c>
      <c r="AV2" t="s">
        <v>24</v>
      </c>
      <c r="AW2" t="s">
        <v>28</v>
      </c>
      <c r="AX2" t="s">
        <v>28</v>
      </c>
      <c r="AY2" t="s">
        <v>28</v>
      </c>
      <c r="AZ2" t="s">
        <v>28</v>
      </c>
      <c r="BA2">
        <v>3</v>
      </c>
    </row>
    <row r="3" spans="1:53" x14ac:dyDescent="0.25">
      <c r="A3">
        <v>2</v>
      </c>
      <c r="B3" s="3">
        <v>2</v>
      </c>
      <c r="C3" s="2">
        <v>1036</v>
      </c>
      <c r="D3" t="s">
        <v>66</v>
      </c>
      <c r="E3" s="1">
        <v>2</v>
      </c>
      <c r="F3" s="19">
        <v>41610</v>
      </c>
      <c r="G3" s="13">
        <v>0.47013888888888888</v>
      </c>
      <c r="H3" t="s">
        <v>13</v>
      </c>
      <c r="I3" t="s">
        <v>11</v>
      </c>
      <c r="J3" t="s">
        <v>8</v>
      </c>
      <c r="K3" t="s">
        <v>132</v>
      </c>
      <c r="L3" t="s">
        <v>83</v>
      </c>
      <c r="M3" t="s">
        <v>60</v>
      </c>
      <c r="N3" t="s">
        <v>91</v>
      </c>
      <c r="O3" t="s">
        <v>82</v>
      </c>
      <c r="P3" t="s">
        <v>27</v>
      </c>
      <c r="Q3" t="s">
        <v>28</v>
      </c>
      <c r="R3" t="s">
        <v>24</v>
      </c>
      <c r="S3" t="s">
        <v>26</v>
      </c>
      <c r="T3" t="s">
        <v>26</v>
      </c>
      <c r="U3" t="s">
        <v>36</v>
      </c>
      <c r="V3" t="s">
        <v>36</v>
      </c>
      <c r="W3" t="s">
        <v>35</v>
      </c>
      <c r="X3" t="s">
        <v>35</v>
      </c>
      <c r="Y3" t="s">
        <v>35</v>
      </c>
      <c r="Z3" t="s">
        <v>97</v>
      </c>
      <c r="AE3" t="s">
        <v>24</v>
      </c>
      <c r="AJ3" t="s">
        <v>34</v>
      </c>
      <c r="AO3" t="s">
        <v>13</v>
      </c>
      <c r="AP3" t="s">
        <v>13</v>
      </c>
      <c r="AQ3" t="s">
        <v>14</v>
      </c>
      <c r="AR3" t="s">
        <v>14</v>
      </c>
      <c r="AS3" t="s">
        <v>13</v>
      </c>
      <c r="AT3" t="s">
        <v>28</v>
      </c>
      <c r="AU3" t="s">
        <v>27</v>
      </c>
      <c r="AV3" t="s">
        <v>27</v>
      </c>
      <c r="AW3" t="s">
        <v>26</v>
      </c>
      <c r="AX3" t="s">
        <v>26</v>
      </c>
      <c r="AY3" t="s">
        <v>24</v>
      </c>
      <c r="AZ3" t="s">
        <v>25</v>
      </c>
      <c r="BA3">
        <v>5</v>
      </c>
    </row>
    <row r="4" spans="1:53" x14ac:dyDescent="0.25">
      <c r="A4">
        <v>2</v>
      </c>
      <c r="B4" s="3">
        <v>2</v>
      </c>
      <c r="C4" s="2">
        <v>1036</v>
      </c>
      <c r="D4" t="s">
        <v>66</v>
      </c>
      <c r="E4" s="1">
        <v>5</v>
      </c>
      <c r="F4" s="19">
        <v>41610</v>
      </c>
      <c r="G4" s="13">
        <v>0.4826388888888889</v>
      </c>
      <c r="H4" t="s">
        <v>13</v>
      </c>
      <c r="I4" t="s">
        <v>11</v>
      </c>
      <c r="J4" t="s">
        <v>9</v>
      </c>
      <c r="K4" t="s">
        <v>78</v>
      </c>
      <c r="L4" t="s">
        <v>86</v>
      </c>
      <c r="P4" t="s">
        <v>27</v>
      </c>
      <c r="Q4" t="s">
        <v>27</v>
      </c>
      <c r="U4" t="s">
        <v>35</v>
      </c>
      <c r="V4" t="s">
        <v>35</v>
      </c>
      <c r="Z4" t="s">
        <v>137</v>
      </c>
      <c r="AE4" t="s">
        <v>26</v>
      </c>
      <c r="AJ4" t="s">
        <v>34</v>
      </c>
      <c r="AO4" t="s">
        <v>14</v>
      </c>
      <c r="AP4" t="s">
        <v>14</v>
      </c>
      <c r="AQ4" t="s">
        <v>14</v>
      </c>
      <c r="AR4" t="s">
        <v>14</v>
      </c>
      <c r="AS4" t="s">
        <v>14</v>
      </c>
      <c r="AT4" t="s">
        <v>27</v>
      </c>
      <c r="AU4" t="s">
        <v>28</v>
      </c>
      <c r="AV4" t="s">
        <v>27</v>
      </c>
      <c r="AW4" t="s">
        <v>27</v>
      </c>
      <c r="AX4" t="s">
        <v>27</v>
      </c>
      <c r="AY4" t="s">
        <v>27</v>
      </c>
      <c r="AZ4" t="s">
        <v>27</v>
      </c>
      <c r="BA4">
        <v>8</v>
      </c>
    </row>
    <row r="5" spans="1:53" x14ac:dyDescent="0.25">
      <c r="A5">
        <v>2</v>
      </c>
      <c r="B5" s="3">
        <v>2</v>
      </c>
      <c r="C5" s="2">
        <v>1036</v>
      </c>
      <c r="D5" t="s">
        <v>66</v>
      </c>
      <c r="E5" s="1">
        <v>6</v>
      </c>
      <c r="F5" s="19">
        <v>41610</v>
      </c>
      <c r="G5" s="13">
        <v>0.46527777777777773</v>
      </c>
      <c r="H5" t="s">
        <v>13</v>
      </c>
      <c r="I5" t="s">
        <v>11</v>
      </c>
      <c r="K5" t="s">
        <v>132</v>
      </c>
      <c r="L5" t="s">
        <v>132</v>
      </c>
      <c r="P5" t="s">
        <v>24</v>
      </c>
      <c r="Q5" t="s">
        <v>24</v>
      </c>
      <c r="U5" t="s">
        <v>36</v>
      </c>
      <c r="V5" t="s">
        <v>36</v>
      </c>
      <c r="Z5" t="s">
        <v>23</v>
      </c>
      <c r="AE5" t="s">
        <v>27</v>
      </c>
      <c r="AJ5" t="s">
        <v>34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24</v>
      </c>
      <c r="AU5" t="s">
        <v>28</v>
      </c>
      <c r="AW5" t="s">
        <v>28</v>
      </c>
      <c r="AX5" t="s">
        <v>28</v>
      </c>
      <c r="AY5" t="s">
        <v>28</v>
      </c>
      <c r="AZ5" t="s">
        <v>28</v>
      </c>
      <c r="BA5">
        <v>5</v>
      </c>
    </row>
    <row r="6" spans="1:53" x14ac:dyDescent="0.25">
      <c r="A6">
        <v>2</v>
      </c>
      <c r="B6" s="3">
        <v>2</v>
      </c>
      <c r="C6" s="2">
        <v>1036</v>
      </c>
      <c r="D6" t="s">
        <v>66</v>
      </c>
      <c r="E6" s="1">
        <v>7</v>
      </c>
      <c r="F6" s="19">
        <v>41610</v>
      </c>
      <c r="H6" t="s">
        <v>13</v>
      </c>
      <c r="I6" t="s">
        <v>11</v>
      </c>
      <c r="J6" t="s">
        <v>9</v>
      </c>
      <c r="K6" t="s">
        <v>77</v>
      </c>
      <c r="L6" t="s">
        <v>78</v>
      </c>
      <c r="M6" t="s">
        <v>23</v>
      </c>
      <c r="P6" t="s">
        <v>27</v>
      </c>
      <c r="Q6" t="s">
        <v>28</v>
      </c>
      <c r="R6" t="s">
        <v>27</v>
      </c>
      <c r="U6" t="s">
        <v>35</v>
      </c>
      <c r="V6" t="s">
        <v>35</v>
      </c>
      <c r="W6" t="s">
        <v>35</v>
      </c>
      <c r="Z6" t="s">
        <v>23</v>
      </c>
      <c r="AA6" t="s">
        <v>62</v>
      </c>
      <c r="AB6" t="s">
        <v>79</v>
      </c>
      <c r="AE6" t="s">
        <v>24</v>
      </c>
      <c r="AF6" t="s">
        <v>24</v>
      </c>
      <c r="AG6" t="s">
        <v>24</v>
      </c>
      <c r="AJ6" t="s">
        <v>35</v>
      </c>
      <c r="AK6" t="s">
        <v>35</v>
      </c>
      <c r="AL6" t="s">
        <v>35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25</v>
      </c>
      <c r="AU6" t="s">
        <v>25</v>
      </c>
      <c r="AV6" t="s">
        <v>25</v>
      </c>
      <c r="AW6" t="s">
        <v>27</v>
      </c>
      <c r="AX6" t="s">
        <v>27</v>
      </c>
      <c r="AY6" t="s">
        <v>27</v>
      </c>
      <c r="AZ6" t="s">
        <v>27</v>
      </c>
      <c r="BA6">
        <v>4</v>
      </c>
    </row>
    <row r="7" spans="1:53" x14ac:dyDescent="0.25">
      <c r="A7">
        <v>2</v>
      </c>
      <c r="B7" s="3">
        <v>2</v>
      </c>
      <c r="C7" s="2">
        <v>1036</v>
      </c>
      <c r="D7" t="s">
        <v>66</v>
      </c>
      <c r="E7" s="1">
        <v>8</v>
      </c>
      <c r="F7" s="19">
        <v>41610</v>
      </c>
      <c r="G7" s="13">
        <v>0.46875</v>
      </c>
      <c r="H7" t="s">
        <v>13</v>
      </c>
      <c r="I7" t="s">
        <v>11</v>
      </c>
      <c r="J7" t="s">
        <v>7</v>
      </c>
      <c r="K7" t="s">
        <v>93</v>
      </c>
      <c r="L7" t="s">
        <v>77</v>
      </c>
      <c r="P7" t="s">
        <v>28</v>
      </c>
      <c r="Q7" t="s">
        <v>28</v>
      </c>
      <c r="U7" t="s">
        <v>36</v>
      </c>
      <c r="V7" t="s">
        <v>36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28</v>
      </c>
      <c r="AU7" t="s">
        <v>24</v>
      </c>
      <c r="AV7" t="s">
        <v>28</v>
      </c>
      <c r="AW7" t="s">
        <v>26</v>
      </c>
      <c r="AX7" t="s">
        <v>24</v>
      </c>
      <c r="AY7" t="s">
        <v>24</v>
      </c>
      <c r="BA7">
        <v>1</v>
      </c>
    </row>
    <row r="8" spans="1:53" x14ac:dyDescent="0.25">
      <c r="A8">
        <v>2</v>
      </c>
      <c r="B8" s="3">
        <v>2</v>
      </c>
      <c r="C8" s="2">
        <v>1036</v>
      </c>
      <c r="D8" t="s">
        <v>66</v>
      </c>
      <c r="E8" s="1">
        <v>9</v>
      </c>
      <c r="F8" s="19">
        <v>41610</v>
      </c>
      <c r="H8" t="s">
        <v>13</v>
      </c>
      <c r="I8" t="s">
        <v>11</v>
      </c>
      <c r="J8" t="s">
        <v>7</v>
      </c>
      <c r="K8" t="s">
        <v>23</v>
      </c>
      <c r="L8" t="s">
        <v>78</v>
      </c>
      <c r="P8" t="s">
        <v>24</v>
      </c>
      <c r="Q8" t="s">
        <v>26</v>
      </c>
      <c r="U8" t="s">
        <v>35</v>
      </c>
      <c r="V8" t="s">
        <v>35</v>
      </c>
      <c r="Z8" t="s">
        <v>62</v>
      </c>
      <c r="AE8" t="s">
        <v>27</v>
      </c>
      <c r="AJ8" t="s">
        <v>34</v>
      </c>
      <c r="AO8" t="s">
        <v>14</v>
      </c>
      <c r="AP8" t="s">
        <v>14</v>
      </c>
      <c r="AQ8" t="s">
        <v>14</v>
      </c>
      <c r="AR8" t="s">
        <v>14</v>
      </c>
      <c r="AS8" t="s">
        <v>14</v>
      </c>
      <c r="AT8" t="s">
        <v>27</v>
      </c>
      <c r="AU8" t="s">
        <v>27</v>
      </c>
      <c r="AV8" t="s">
        <v>26</v>
      </c>
      <c r="AW8" t="s">
        <v>28</v>
      </c>
      <c r="AX8" t="s">
        <v>28</v>
      </c>
      <c r="AY8" t="s">
        <v>27</v>
      </c>
      <c r="AZ8" t="s">
        <v>28</v>
      </c>
      <c r="BA8">
        <v>5</v>
      </c>
    </row>
    <row r="9" spans="1:53" x14ac:dyDescent="0.25">
      <c r="A9">
        <v>2</v>
      </c>
      <c r="B9" s="3">
        <v>2</v>
      </c>
      <c r="C9" s="2">
        <v>1036</v>
      </c>
      <c r="D9" t="s">
        <v>66</v>
      </c>
      <c r="E9" s="1">
        <v>10</v>
      </c>
      <c r="F9" s="19">
        <v>41610</v>
      </c>
      <c r="G9" s="13">
        <v>0.5</v>
      </c>
      <c r="H9" t="s">
        <v>13</v>
      </c>
      <c r="I9" t="s">
        <v>12</v>
      </c>
      <c r="J9" t="s">
        <v>81</v>
      </c>
      <c r="K9" t="s">
        <v>78</v>
      </c>
      <c r="P9" t="s">
        <v>26</v>
      </c>
      <c r="U9" t="s">
        <v>36</v>
      </c>
      <c r="Z9" t="s">
        <v>62</v>
      </c>
      <c r="AE9" t="s">
        <v>28</v>
      </c>
      <c r="AJ9" t="s">
        <v>35</v>
      </c>
      <c r="AO9" t="s">
        <v>13</v>
      </c>
      <c r="AP9" t="s">
        <v>14</v>
      </c>
      <c r="AQ9" t="s">
        <v>14</v>
      </c>
      <c r="AR9" t="s">
        <v>14</v>
      </c>
      <c r="AS9" t="s">
        <v>14</v>
      </c>
      <c r="AT9" t="s">
        <v>24</v>
      </c>
      <c r="AU9" t="s">
        <v>24</v>
      </c>
      <c r="AV9" t="s">
        <v>24</v>
      </c>
      <c r="AW9" t="s">
        <v>28</v>
      </c>
      <c r="AX9" t="s">
        <v>28</v>
      </c>
      <c r="AY9" t="s">
        <v>28</v>
      </c>
      <c r="AZ9" t="s">
        <v>28</v>
      </c>
      <c r="BA9">
        <v>5</v>
      </c>
    </row>
    <row r="10" spans="1:53" x14ac:dyDescent="0.25">
      <c r="A10">
        <v>2</v>
      </c>
      <c r="B10" s="3">
        <v>2</v>
      </c>
      <c r="C10" s="2">
        <v>1036</v>
      </c>
      <c r="D10" t="s">
        <v>66</v>
      </c>
      <c r="E10" s="1">
        <v>11</v>
      </c>
      <c r="F10" s="19">
        <v>41610</v>
      </c>
      <c r="G10" s="13">
        <v>0.5</v>
      </c>
      <c r="H10" t="s">
        <v>13</v>
      </c>
      <c r="I10" t="s">
        <v>11</v>
      </c>
      <c r="J10" t="s">
        <v>81</v>
      </c>
      <c r="K10" t="s">
        <v>82</v>
      </c>
      <c r="L10" t="s">
        <v>132</v>
      </c>
      <c r="P10" t="s">
        <v>24</v>
      </c>
      <c r="Q10" t="s">
        <v>26</v>
      </c>
      <c r="U10" t="s">
        <v>35</v>
      </c>
      <c r="V10" t="s">
        <v>34</v>
      </c>
      <c r="AO10" t="s">
        <v>14</v>
      </c>
      <c r="AP10" t="s">
        <v>14</v>
      </c>
      <c r="AQ10" t="s">
        <v>14</v>
      </c>
      <c r="AR10" t="s">
        <v>14</v>
      </c>
      <c r="AS10" t="s">
        <v>14</v>
      </c>
      <c r="AT10" t="s">
        <v>25</v>
      </c>
      <c r="AU10" t="s">
        <v>26</v>
      </c>
      <c r="AV10" t="s">
        <v>27</v>
      </c>
      <c r="AW10" t="s">
        <v>27</v>
      </c>
      <c r="AX10" t="s">
        <v>27</v>
      </c>
      <c r="AY10" t="s">
        <v>26</v>
      </c>
      <c r="AZ10" t="s">
        <v>24</v>
      </c>
      <c r="BA10">
        <v>8</v>
      </c>
    </row>
    <row r="11" spans="1:53" x14ac:dyDescent="0.25">
      <c r="A11">
        <v>2</v>
      </c>
      <c r="B11" s="3">
        <v>2</v>
      </c>
      <c r="C11" s="2">
        <v>1036</v>
      </c>
      <c r="D11" t="s">
        <v>66</v>
      </c>
      <c r="E11" s="1">
        <v>12</v>
      </c>
      <c r="F11" s="19">
        <v>41610</v>
      </c>
      <c r="G11" s="13">
        <v>0.50138888888888888</v>
      </c>
      <c r="H11" t="s">
        <v>13</v>
      </c>
      <c r="I11" t="s">
        <v>12</v>
      </c>
      <c r="J11" t="s">
        <v>8</v>
      </c>
      <c r="K11" t="s">
        <v>23</v>
      </c>
      <c r="L11" t="s">
        <v>78</v>
      </c>
      <c r="P11" t="s">
        <v>27</v>
      </c>
      <c r="Q11" t="s">
        <v>27</v>
      </c>
      <c r="U11" t="s">
        <v>35</v>
      </c>
      <c r="V11" t="s">
        <v>36</v>
      </c>
      <c r="Z11" t="s">
        <v>23</v>
      </c>
      <c r="AE11" t="s">
        <v>24</v>
      </c>
      <c r="AJ11" t="s">
        <v>34</v>
      </c>
      <c r="AO11" t="s">
        <v>14</v>
      </c>
      <c r="AP11" t="s">
        <v>14</v>
      </c>
      <c r="AQ11" t="s">
        <v>14</v>
      </c>
      <c r="AR11" t="s">
        <v>14</v>
      </c>
      <c r="AS11" t="s">
        <v>14</v>
      </c>
      <c r="AU11" t="s">
        <v>28</v>
      </c>
      <c r="AV11" t="s">
        <v>26</v>
      </c>
      <c r="AW11" t="s">
        <v>28</v>
      </c>
      <c r="AX11" t="s">
        <v>24</v>
      </c>
      <c r="AY11" t="s">
        <v>28</v>
      </c>
      <c r="AZ11" t="s">
        <v>28</v>
      </c>
      <c r="BA11">
        <v>6</v>
      </c>
    </row>
    <row r="12" spans="1:53" x14ac:dyDescent="0.25">
      <c r="A12">
        <v>2</v>
      </c>
      <c r="B12" s="3">
        <v>2</v>
      </c>
      <c r="C12" s="2">
        <v>1036</v>
      </c>
      <c r="D12" t="s">
        <v>66</v>
      </c>
      <c r="E12" s="1">
        <v>13</v>
      </c>
      <c r="F12" s="19">
        <v>41610</v>
      </c>
      <c r="G12" s="13">
        <v>0.50694444444444442</v>
      </c>
      <c r="H12" t="s">
        <v>13</v>
      </c>
      <c r="I12" t="s">
        <v>11</v>
      </c>
      <c r="J12" t="s">
        <v>8</v>
      </c>
      <c r="K12" t="s">
        <v>23</v>
      </c>
      <c r="L12" t="s">
        <v>78</v>
      </c>
      <c r="P12" t="s">
        <v>24</v>
      </c>
      <c r="Q12" t="s">
        <v>28</v>
      </c>
      <c r="U12" t="s">
        <v>34</v>
      </c>
      <c r="V12" t="s">
        <v>35</v>
      </c>
      <c r="Z12" t="s">
        <v>62</v>
      </c>
      <c r="AE12" t="s">
        <v>28</v>
      </c>
      <c r="AJ12" t="s">
        <v>36</v>
      </c>
      <c r="AO12" t="s">
        <v>14</v>
      </c>
      <c r="AP12" t="s">
        <v>14</v>
      </c>
      <c r="AQ12" t="s">
        <v>14</v>
      </c>
      <c r="AR12" t="s">
        <v>14</v>
      </c>
      <c r="AS12" t="s">
        <v>14</v>
      </c>
      <c r="AT12" t="s">
        <v>24</v>
      </c>
      <c r="AU12" t="s">
        <v>24</v>
      </c>
      <c r="AV12" t="s">
        <v>24</v>
      </c>
      <c r="AW12" t="s">
        <v>28</v>
      </c>
      <c r="AX12" t="s">
        <v>28</v>
      </c>
      <c r="AY12" t="s">
        <v>27</v>
      </c>
      <c r="AZ12" t="s">
        <v>24</v>
      </c>
      <c r="BA12">
        <v>5</v>
      </c>
    </row>
    <row r="13" spans="1:53" x14ac:dyDescent="0.25">
      <c r="A13">
        <v>2</v>
      </c>
      <c r="B13" s="3">
        <v>2</v>
      </c>
      <c r="C13" s="2">
        <v>1036</v>
      </c>
      <c r="D13" t="s">
        <v>66</v>
      </c>
      <c r="E13" s="1">
        <v>14</v>
      </c>
      <c r="F13" s="19">
        <v>41610</v>
      </c>
      <c r="G13" s="13">
        <v>0.4861111111111111</v>
      </c>
      <c r="H13" t="s">
        <v>13</v>
      </c>
      <c r="I13" t="s">
        <v>11</v>
      </c>
      <c r="J13" t="s">
        <v>9</v>
      </c>
      <c r="K13" t="s">
        <v>132</v>
      </c>
      <c r="L13" t="s">
        <v>87</v>
      </c>
      <c r="M13" t="s">
        <v>132</v>
      </c>
      <c r="N13" t="s">
        <v>88</v>
      </c>
      <c r="O13" t="s">
        <v>23</v>
      </c>
      <c r="P13" t="s">
        <v>28</v>
      </c>
      <c r="Q13" t="s">
        <v>24</v>
      </c>
      <c r="R13" t="s">
        <v>26</v>
      </c>
      <c r="S13" t="s">
        <v>25</v>
      </c>
      <c r="T13" t="s">
        <v>27</v>
      </c>
      <c r="U13" t="s">
        <v>34</v>
      </c>
      <c r="V13" t="s">
        <v>89</v>
      </c>
      <c r="W13" t="s">
        <v>36</v>
      </c>
      <c r="X13" t="s">
        <v>36</v>
      </c>
      <c r="Y13" t="s">
        <v>34</v>
      </c>
      <c r="Z13" t="s">
        <v>62</v>
      </c>
      <c r="AA13" t="s">
        <v>63</v>
      </c>
      <c r="AE13" t="s">
        <v>27</v>
      </c>
      <c r="AF13" t="s">
        <v>27</v>
      </c>
      <c r="AJ13" t="s">
        <v>36</v>
      </c>
      <c r="AK13" t="s">
        <v>36</v>
      </c>
      <c r="AO13" t="s">
        <v>14</v>
      </c>
      <c r="AP13" t="s">
        <v>14</v>
      </c>
      <c r="AQ13" t="s">
        <v>14</v>
      </c>
      <c r="AR13" t="s">
        <v>14</v>
      </c>
      <c r="AS13" t="s">
        <v>14</v>
      </c>
      <c r="AT13" t="s">
        <v>27</v>
      </c>
      <c r="AU13" t="s">
        <v>28</v>
      </c>
      <c r="AV13" t="s">
        <v>24</v>
      </c>
      <c r="AW13" t="s">
        <v>24</v>
      </c>
      <c r="AX13" t="s">
        <v>27</v>
      </c>
      <c r="AY13" t="s">
        <v>27</v>
      </c>
      <c r="AZ13" t="s">
        <v>26</v>
      </c>
      <c r="BA13">
        <v>6</v>
      </c>
    </row>
    <row r="14" spans="1:53" x14ac:dyDescent="0.25">
      <c r="A14">
        <v>2</v>
      </c>
      <c r="B14" s="3">
        <v>2</v>
      </c>
      <c r="C14" s="2">
        <v>1036</v>
      </c>
      <c r="D14" t="s">
        <v>66</v>
      </c>
      <c r="E14" s="1">
        <v>15</v>
      </c>
      <c r="F14" s="19">
        <v>41610</v>
      </c>
      <c r="H14" t="s">
        <v>13</v>
      </c>
      <c r="I14" t="s">
        <v>11</v>
      </c>
      <c r="J14" t="s">
        <v>81</v>
      </c>
      <c r="K14" t="s">
        <v>78</v>
      </c>
      <c r="L14" t="s">
        <v>90</v>
      </c>
      <c r="M14" t="s">
        <v>125</v>
      </c>
      <c r="N14" t="s">
        <v>129</v>
      </c>
      <c r="O14" t="s">
        <v>132</v>
      </c>
      <c r="P14" t="s">
        <v>28</v>
      </c>
      <c r="Q14" t="s">
        <v>28</v>
      </c>
      <c r="R14" t="s">
        <v>27</v>
      </c>
      <c r="S14" t="s">
        <v>27</v>
      </c>
      <c r="T14" t="s">
        <v>28</v>
      </c>
      <c r="U14" t="s">
        <v>36</v>
      </c>
      <c r="V14" t="s">
        <v>35</v>
      </c>
      <c r="W14" t="s">
        <v>34</v>
      </c>
      <c r="X14" t="s">
        <v>36</v>
      </c>
      <c r="Y14" t="s">
        <v>36</v>
      </c>
      <c r="Z14" t="s">
        <v>61</v>
      </c>
      <c r="AA14" t="s">
        <v>85</v>
      </c>
      <c r="AB14" t="s">
        <v>63</v>
      </c>
      <c r="AC14" t="s">
        <v>62</v>
      </c>
      <c r="AD14" t="s">
        <v>91</v>
      </c>
      <c r="AE14" t="s">
        <v>28</v>
      </c>
      <c r="AF14" t="s">
        <v>28</v>
      </c>
      <c r="AG14" t="s">
        <v>28</v>
      </c>
      <c r="AH14" t="s">
        <v>28</v>
      </c>
      <c r="AI14" t="s">
        <v>28</v>
      </c>
      <c r="AJ14" t="s">
        <v>35</v>
      </c>
      <c r="AK14" t="s">
        <v>35</v>
      </c>
      <c r="AL14" t="s">
        <v>35</v>
      </c>
      <c r="AM14" t="s">
        <v>35</v>
      </c>
      <c r="AN14" t="s">
        <v>36</v>
      </c>
      <c r="AO14" t="s">
        <v>14</v>
      </c>
      <c r="AP14" t="s">
        <v>14</v>
      </c>
      <c r="AQ14" t="s">
        <v>14</v>
      </c>
      <c r="AR14" t="s">
        <v>14</v>
      </c>
      <c r="AS14" t="s">
        <v>14</v>
      </c>
      <c r="AT14" t="s">
        <v>28</v>
      </c>
      <c r="AU14" t="s">
        <v>28</v>
      </c>
      <c r="AV14" t="s">
        <v>28</v>
      </c>
      <c r="AW14" t="s">
        <v>28</v>
      </c>
      <c r="AX14" t="s">
        <v>28</v>
      </c>
      <c r="AY14" t="s">
        <v>28</v>
      </c>
      <c r="AZ14" t="s">
        <v>27</v>
      </c>
      <c r="BA14">
        <v>9</v>
      </c>
    </row>
    <row r="71" spans="1:8" x14ac:dyDescent="0.25">
      <c r="A71" s="8"/>
      <c r="B71" s="9"/>
      <c r="C71" s="10"/>
      <c r="D71" s="8"/>
      <c r="E71" s="11"/>
      <c r="F71" s="20"/>
      <c r="G71" s="14"/>
      <c r="H71" s="8"/>
    </row>
    <row r="72" spans="1:8" x14ac:dyDescent="0.25">
      <c r="A72" s="8"/>
      <c r="B72" s="9"/>
      <c r="C72" s="10"/>
      <c r="D72" s="8"/>
      <c r="E72" s="11"/>
      <c r="F72" s="20"/>
      <c r="G72" s="14"/>
      <c r="H72" s="8"/>
    </row>
    <row r="73" spans="1:8" x14ac:dyDescent="0.25">
      <c r="A73" s="8"/>
      <c r="B73" s="9"/>
      <c r="C73" s="10"/>
      <c r="D73" s="8"/>
      <c r="E73" s="11"/>
      <c r="F73" s="20"/>
      <c r="H73" s="8"/>
    </row>
    <row r="74" spans="1:8" x14ac:dyDescent="0.25">
      <c r="A74" s="8"/>
      <c r="B74" s="9"/>
      <c r="C74" s="10"/>
      <c r="D74" s="8"/>
      <c r="E74" s="11"/>
      <c r="F74" s="20"/>
      <c r="G74" s="14"/>
      <c r="H74" s="8"/>
    </row>
    <row r="75" spans="1:8" x14ac:dyDescent="0.25">
      <c r="A75" s="8"/>
      <c r="B75" s="9"/>
      <c r="C75" s="10"/>
      <c r="D75" s="8"/>
      <c r="E75" s="11"/>
      <c r="F75" s="20"/>
      <c r="G75" s="14"/>
      <c r="H75" s="8"/>
    </row>
    <row r="76" spans="1:8" x14ac:dyDescent="0.25">
      <c r="A76" s="8"/>
      <c r="B76" s="9"/>
      <c r="C76" s="10"/>
      <c r="D76" s="8"/>
      <c r="E76" s="11"/>
      <c r="F76" s="20"/>
      <c r="G76" s="14"/>
      <c r="H76" s="8"/>
    </row>
    <row r="77" spans="1:8" x14ac:dyDescent="0.25">
      <c r="A77" s="8"/>
      <c r="B77" s="9"/>
      <c r="C77" s="10"/>
      <c r="D77" s="8"/>
      <c r="E77" s="11"/>
      <c r="F77" s="20"/>
      <c r="G77" s="14"/>
      <c r="H77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3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COUNTIF('Parque Central_data'!H2:H14,"Yes")</f>
        <v>13</v>
      </c>
      <c r="B2">
        <f>COUNTIF('Parque Central_data'!I2:I14,"Male")</f>
        <v>11</v>
      </c>
      <c r="C2">
        <f>COUNTIF('Parque Central_data'!J2:J14,"13-17")</f>
        <v>0</v>
      </c>
      <c r="I2">
        <f>COUNTIF('Parque Central_data'!P2:P14,"Extremely")</f>
        <v>3</v>
      </c>
      <c r="J2">
        <f>COUNTIF('Parque Central_data'!Q2:Q14,"Extremely")</f>
        <v>5</v>
      </c>
      <c r="K2">
        <f>COUNTIF('Parque Central_data'!R2:R14,"Extremely")</f>
        <v>0</v>
      </c>
      <c r="L2">
        <f>COUNTIF('Parque Central_data'!S2:S14,"Extremely")</f>
        <v>0</v>
      </c>
      <c r="M2">
        <f>COUNTIF('Parque Central_data'!T2:T14,"Extremely")</f>
        <v>1</v>
      </c>
      <c r="N2">
        <f>COUNTIF('Parque Central_data'!U2:U14,"0-2 days")</f>
        <v>2</v>
      </c>
      <c r="O2">
        <f>COUNTIF('Parque Central_data'!V2:V14,"0-2 days")</f>
        <v>2</v>
      </c>
      <c r="P2">
        <f>COUNTIF('Parque Central_data'!W2:W14,"0-2 days")</f>
        <v>2</v>
      </c>
      <c r="Q2">
        <f>COUNTIF('Parque Central_data'!X2:X14,"0-2 days")</f>
        <v>0</v>
      </c>
      <c r="R2">
        <f>COUNTIF('Parque Central_data'!Y2:Y14,"0-2 days")</f>
        <v>1</v>
      </c>
      <c r="X2">
        <f>COUNTIF('Parque Central_data'!AE2:AE14,"Extremely")</f>
        <v>4</v>
      </c>
      <c r="Y2">
        <f>COUNTIF('Parque Central_data'!AF2:AF14,"Extremely")</f>
        <v>1</v>
      </c>
      <c r="Z2">
        <f>COUNTIF('Parque Central_data'!AG2:AG14,"Extremely")</f>
        <v>1</v>
      </c>
      <c r="AA2">
        <f>COUNTIF('Parque Central_data'!AH2:AH14,"Extremely")</f>
        <v>1</v>
      </c>
      <c r="AB2">
        <f>COUNTIF('Parque Central_data'!AI2:AI14,"Extremely")</f>
        <v>1</v>
      </c>
      <c r="AC2">
        <f>COUNTIF('Parque Central_data'!AJ2:AJ14,"0-2 days")</f>
        <v>5</v>
      </c>
      <c r="AD2">
        <f>COUNTIF('Parque Central_data'!AK2:AK14,"0-2 days")</f>
        <v>0</v>
      </c>
      <c r="AE2">
        <f>COUNTIF('Parque Central_data'!AL2:AL14,"0-2 days")</f>
        <v>0</v>
      </c>
      <c r="AF2">
        <f>COUNTIF('Parque Central_data'!AM2:AM14,"0-2 days")</f>
        <v>0</v>
      </c>
      <c r="AG2">
        <f>COUNTIF('Parque Central_data'!AN2:AN14,"0-2 days")</f>
        <v>0</v>
      </c>
      <c r="AH2">
        <f>COUNTIF('Parque Central_data'!AO2:AO14,"Yes")</f>
        <v>2</v>
      </c>
      <c r="AI2">
        <f>COUNTIF('Parque Central_data'!AP2:AP14,"Yes")</f>
        <v>1</v>
      </c>
      <c r="AJ2">
        <f>COUNTIF('Parque Central_data'!AQ2:AQ14,"Yes")</f>
        <v>0</v>
      </c>
      <c r="AK2">
        <f>COUNTIF('Parque Central_data'!AR2:AR14,"No")</f>
        <v>13</v>
      </c>
      <c r="AL2">
        <f>COUNTIF('Parque Central_data'!AS2:AS14,"Yes")</f>
        <v>1</v>
      </c>
      <c r="AM2">
        <f>COUNTIF('Parque Central_data'!AT2:AT14,"Extremely")</f>
        <v>3</v>
      </c>
      <c r="AN2">
        <f>COUNTIF('Parque Central_data'!AU2:AU14,"Extremely")</f>
        <v>5</v>
      </c>
      <c r="AO2">
        <f>COUNTIF('Parque Central_data'!AV2:AV14,"Extremely")</f>
        <v>2</v>
      </c>
      <c r="AP2">
        <f>COUNTIF('Parque Central_data'!AW2:AW14,"Extremely")</f>
        <v>7</v>
      </c>
      <c r="AQ2">
        <f>COUNTIF('Parque Central_data'!AX2:AX14,"Extremely")</f>
        <v>6</v>
      </c>
      <c r="AR2">
        <f>COUNTIF('Parque Central_data'!AY2:AY14,"Extremely")</f>
        <v>5</v>
      </c>
      <c r="AS2">
        <f>COUNTIF('Parque Central_data'!AZ2:AZ14,"Extremely")</f>
        <v>5</v>
      </c>
      <c r="AT2">
        <f>COUNTIF('Parque Central_data'!BA2:BA14,"0")</f>
        <v>0</v>
      </c>
      <c r="AU2">
        <v>0</v>
      </c>
    </row>
    <row r="3" spans="1:47" x14ac:dyDescent="0.25">
      <c r="A3">
        <f>COUNTIF('Parque Central_data'!H2:H14,"No")</f>
        <v>0</v>
      </c>
      <c r="B3">
        <f>COUNTIF('Parque Central_data'!I2:I14,"Female")</f>
        <v>2</v>
      </c>
      <c r="C3">
        <f>COUNTIF('Parque Central_data'!J2:J14,"18-25")</f>
        <v>2</v>
      </c>
      <c r="I3">
        <f>COUNTIF('Parque Central_data'!P2:P14,"Very")</f>
        <v>4</v>
      </c>
      <c r="J3">
        <f>COUNTIF('Parque Central_data'!Q2:Q14,"Very")</f>
        <v>2</v>
      </c>
      <c r="K3">
        <f>COUNTIF('Parque Central_data'!R2:R14,"Very")</f>
        <v>3</v>
      </c>
      <c r="L3">
        <f>COUNTIF('Parque Central_data'!S2:S14,"Very")</f>
        <v>1</v>
      </c>
      <c r="M3">
        <f>COUNTIF('Parque Central_data'!T2:T14,"Very")</f>
        <v>1</v>
      </c>
      <c r="N3">
        <f>COUNTIF('Parque Central_data'!U2:U14,"3-4 days")</f>
        <v>5</v>
      </c>
      <c r="O3">
        <f>COUNTIF('Parque Central_data'!V2:V14,"3-4 days")</f>
        <v>6</v>
      </c>
      <c r="P3">
        <f>COUNTIF('Parque Central_data'!W2:W14,"3-4 days")</f>
        <v>2</v>
      </c>
      <c r="Q3">
        <f>COUNTIF('Parque Central_data'!X2:X14,"3-4 days")</f>
        <v>1</v>
      </c>
      <c r="R3">
        <f>COUNTIF('Parque Central_data'!Y2:Y14,"3-4 days")</f>
        <v>1</v>
      </c>
      <c r="X3">
        <f>COUNTIF('Parque Central_data'!AE2:AE14,"Very")</f>
        <v>3</v>
      </c>
      <c r="Y3">
        <f>COUNTIF('Parque Central_data'!AF2:AF14,"Very")</f>
        <v>2</v>
      </c>
      <c r="Z3">
        <f>COUNTIF('Parque Central_data'!AG2:AG14,"Very")</f>
        <v>0</v>
      </c>
      <c r="AA3">
        <f>COUNTIF('Parque Central_data'!AH2:AH14,"Very")</f>
        <v>0</v>
      </c>
      <c r="AB3">
        <f>COUNTIF('Parque Central_data'!AI2:AI14,"Very")</f>
        <v>0</v>
      </c>
      <c r="AC3">
        <f>COUNTIF('Parque Central_data'!AJ2:AJ14,"3-4 days")</f>
        <v>4</v>
      </c>
      <c r="AD3">
        <f>COUNTIF('Parque Central_data'!AK2:AK14,"3-4 days")</f>
        <v>2</v>
      </c>
      <c r="AE3">
        <f>COUNTIF('Parque Central_data'!AL2:AL14,"3-4 days")</f>
        <v>2</v>
      </c>
      <c r="AF3">
        <f>COUNTIF('Parque Central_data'!AM2:AM14,"3-4 days")</f>
        <v>1</v>
      </c>
      <c r="AG3">
        <f>COUNTIF('Parque Central_data'!AN2:AN14,"3-4 days")</f>
        <v>0</v>
      </c>
      <c r="AH3">
        <f>COUNTIF('Parque Central_data'!AO2:AO14,"No")</f>
        <v>11</v>
      </c>
      <c r="AI3">
        <f>COUNTIF('Parque Central_data'!AP2:AP14,"No")</f>
        <v>12</v>
      </c>
      <c r="AJ3">
        <f>COUNTIF('Parque Central_data'!AQ2:AQ14,"No")</f>
        <v>13</v>
      </c>
      <c r="AK3">
        <f>COUNTIF('Parque Central_data'!AR2:AR14,"Warning")</f>
        <v>0</v>
      </c>
      <c r="AL3">
        <f>COUNTIF('Parque Central_data'!AS2:AS14,"No")</f>
        <v>12</v>
      </c>
      <c r="AM3">
        <f>COUNTIF('Parque Central_data'!AT2:AT14,"Very")</f>
        <v>3</v>
      </c>
      <c r="AN3">
        <f>COUNTIF('Parque Central_data'!AU2:AU14,"Very")</f>
        <v>2</v>
      </c>
      <c r="AO3">
        <f>COUNTIF('Parque Central_data'!AV2:AV14,"Very")</f>
        <v>3</v>
      </c>
      <c r="AP3">
        <f>COUNTIF('Parque Central_data'!AW2:AW14,"Very")</f>
        <v>3</v>
      </c>
      <c r="AQ3">
        <f>COUNTIF('Parque Central_data'!AX2:AX14,"Very")</f>
        <v>4</v>
      </c>
      <c r="AR3">
        <f>COUNTIF('Parque Central_data'!AY2:AY14,"Very")</f>
        <v>5</v>
      </c>
      <c r="AS3">
        <f>COUNTIF('Parque Central_data'!AZ2:AZ14,"Very")</f>
        <v>3</v>
      </c>
      <c r="AT3">
        <f>COUNTIF('Parque Central_data'!BA2:BA14,"1")</f>
        <v>1</v>
      </c>
      <c r="AU3">
        <v>1</v>
      </c>
    </row>
    <row r="4" spans="1:47" x14ac:dyDescent="0.25">
      <c r="B4">
        <f>COUNTIF('Parque Central_data'!I2:I14,"Other")</f>
        <v>0</v>
      </c>
      <c r="C4">
        <f>COUNTIF('Parque Central_data'!J2:J14,"26-35")</f>
        <v>3</v>
      </c>
      <c r="I4">
        <f>COUNTIF('Parque Central_data'!P2:P14,"Moderately")</f>
        <v>5</v>
      </c>
      <c r="J4">
        <f>COUNTIF('Parque Central_data'!Q2:Q14,"Moderately")</f>
        <v>2</v>
      </c>
      <c r="K4">
        <f>COUNTIF('Parque Central_data'!R2:R14,"Moderately")</f>
        <v>1</v>
      </c>
      <c r="L4">
        <f>COUNTIF('Parque Central_data'!S2:S14,"Moderately")</f>
        <v>1</v>
      </c>
      <c r="M4">
        <f>COUNTIF('Parque Central_data'!T2:T14,"Moderately")</f>
        <v>0</v>
      </c>
      <c r="N4">
        <f>COUNTIF('Parque Central_data'!U2:U14,"5-7 days")</f>
        <v>6</v>
      </c>
      <c r="O4">
        <f>COUNTIF('Parque Central_data'!V2:V14,"5-7 days")</f>
        <v>4</v>
      </c>
      <c r="P4">
        <f>COUNTIF('Parque Central_data'!W2:W14,"5-7 days")</f>
        <v>1</v>
      </c>
      <c r="Q4">
        <f>COUNTIF('Parque Central_data'!X2:X14,"5-7 days")</f>
        <v>3</v>
      </c>
      <c r="R4">
        <f>COUNTIF('Parque Central_data'!Y2:Y14,"5-7 days")</f>
        <v>1</v>
      </c>
      <c r="X4">
        <f>COUNTIF('Parque Central_data'!AE2:AE14,"Moderately")</f>
        <v>3</v>
      </c>
      <c r="Y4">
        <f>COUNTIF('Parque Central_data'!AF2:AF14,"Moderately")</f>
        <v>1</v>
      </c>
      <c r="Z4">
        <f>COUNTIF('Parque Central_data'!AG2:AG14,"Moderately")</f>
        <v>1</v>
      </c>
      <c r="AA4">
        <f>COUNTIF('Parque Central_data'!AH2:AH14,"Moderately")</f>
        <v>0</v>
      </c>
      <c r="AB4">
        <f>COUNTIF('Parque Central_data'!AI2:AI14,"Moderately")</f>
        <v>0</v>
      </c>
      <c r="AC4">
        <f>COUNTIF('Parque Central_data'!AJ2:AJ14,"5-7 days")</f>
        <v>2</v>
      </c>
      <c r="AD4">
        <f>COUNTIF('Parque Central_data'!AK2:AK14,"5-7 days")</f>
        <v>2</v>
      </c>
      <c r="AE4">
        <f>COUNTIF('Parque Central_data'!AL2:AL14,"5-7 days")</f>
        <v>0</v>
      </c>
      <c r="AF4">
        <f>COUNTIF('Parque Central_data'!AM2:AM14,"5-7 days")</f>
        <v>0</v>
      </c>
      <c r="AG4">
        <f>COUNTIF('Parque Central_data'!AN2:AN14,"5-7 days")</f>
        <v>1</v>
      </c>
      <c r="AK4">
        <f>COUNTIF('Parque Central_data'!AR2:AR14,"Court")</f>
        <v>0</v>
      </c>
      <c r="AM4">
        <f>COUNTIF('Parque Central_data'!AT2:AT14,"Moderately")</f>
        <v>4</v>
      </c>
      <c r="AN4">
        <f>COUNTIF('Parque Central_data'!AU2:AU14,"Moderately")</f>
        <v>4</v>
      </c>
      <c r="AO4">
        <f>COUNTIF('Parque Central_data'!AV2:AV14,"Moderately")</f>
        <v>4</v>
      </c>
      <c r="AP4">
        <f>COUNTIF('Parque Central_data'!AW2:AW14,"Moderately")</f>
        <v>1</v>
      </c>
      <c r="AQ4">
        <f>COUNTIF('Parque Central_data'!AX2:AX14,"Moderately")</f>
        <v>2</v>
      </c>
      <c r="AR4">
        <f>COUNTIF('Parque Central_data'!AY2:AY14,"Moderately")</f>
        <v>2</v>
      </c>
      <c r="AS4">
        <f>COUNTIF('Parque Central_data'!AZ2:AZ14,"Moderately")</f>
        <v>2</v>
      </c>
      <c r="AT4">
        <f>COUNTIF('Parque Central_data'!BA2:BA14,"2")</f>
        <v>0</v>
      </c>
      <c r="AU4">
        <v>2</v>
      </c>
    </row>
    <row r="5" spans="1:47" x14ac:dyDescent="0.25">
      <c r="C5">
        <f>COUNTIF('Parque Central_data'!J2:J14,"36-45")</f>
        <v>3</v>
      </c>
      <c r="I5">
        <f>COUNTIF('Parque Central_data'!P2:P14,"Slightly")</f>
        <v>1</v>
      </c>
      <c r="J5">
        <f>COUNTIF('Parque Central_data'!Q2:Q14,"Slightly")</f>
        <v>3</v>
      </c>
      <c r="K5">
        <f>COUNTIF('Parque Central_data'!R2:R14,"Slightly")</f>
        <v>1</v>
      </c>
      <c r="L5">
        <f>COUNTIF('Parque Central_data'!S2:S14,"Slightly")</f>
        <v>1</v>
      </c>
      <c r="M5">
        <f>COUNTIF('Parque Central_data'!T2:T14,"Slightly")</f>
        <v>1</v>
      </c>
      <c r="X5">
        <f>COUNTIF('Parque Central_data'!AE2:AE14,"Slightly")</f>
        <v>1</v>
      </c>
      <c r="Y5">
        <f>COUNTIF('Parque Central_data'!AF2:AF14,"Slightly")</f>
        <v>0</v>
      </c>
      <c r="Z5">
        <f>COUNTIF('Parque Central_data'!AG2:AG14,"Slightly")</f>
        <v>0</v>
      </c>
      <c r="AA5">
        <f>COUNTIF('Parque Central_data'!AH2:AH14,"Slightly")</f>
        <v>0</v>
      </c>
      <c r="AB5">
        <f>COUNTIF('Parque Central_data'!AI2:AI14,"Slightly")</f>
        <v>0</v>
      </c>
      <c r="AK5">
        <f>COUNTIF('Parque Central_data'!AR2:AR14,"Fine")</f>
        <v>0</v>
      </c>
      <c r="AM5">
        <f>COUNTIF('Parque Central_data'!AT2:AT14,"Slightly")</f>
        <v>0</v>
      </c>
      <c r="AN5">
        <f>COUNTIF('Parque Central_data'!AU2:AU14,"Slightly")</f>
        <v>1</v>
      </c>
      <c r="AO5">
        <f>COUNTIF('Parque Central_data'!AV2:AV14,"Slightly")</f>
        <v>2</v>
      </c>
      <c r="AP5">
        <f>COUNTIF('Parque Central_data'!AW2:AW14,"Slightly")</f>
        <v>2</v>
      </c>
      <c r="AQ5">
        <f>COUNTIF('Parque Central_data'!AX2:AX14,"Slightly")</f>
        <v>1</v>
      </c>
      <c r="AR5">
        <f>COUNTIF('Parque Central_data'!AY2:AY14,"Slightly")</f>
        <v>1</v>
      </c>
      <c r="AS5">
        <f>COUNTIF('Parque Central_data'!AZ2:AZ14,"Slightly")</f>
        <v>1</v>
      </c>
      <c r="AT5">
        <f>COUNTIF('Parque Central_data'!BA2:BA14,"3")</f>
        <v>1</v>
      </c>
      <c r="AU5">
        <v>3</v>
      </c>
    </row>
    <row r="6" spans="1:47" x14ac:dyDescent="0.25">
      <c r="C6">
        <f>COUNTIF('Parque Central_data'!J2:J14,"46-55")</f>
        <v>4</v>
      </c>
      <c r="I6">
        <f>COUNTIF('Parque Central_data'!P2:P14,"Not at all")</f>
        <v>0</v>
      </c>
      <c r="J6">
        <f>COUNTIF('Parque Central_data'!Q2:Q14,"Not at all")</f>
        <v>0</v>
      </c>
      <c r="K6">
        <f>COUNTIF('Parque Central_data'!R2:R14,"Not at all")</f>
        <v>0</v>
      </c>
      <c r="L6">
        <f>COUNTIF('Parque Central_data'!S2:S14,"Not at all")</f>
        <v>1</v>
      </c>
      <c r="M6">
        <f>COUNTIF('Parque Central_data'!T2:T14,"Not at all")</f>
        <v>0</v>
      </c>
      <c r="X6">
        <f>COUNTIF('Parque Central_data'!AE2:AE14,"Not at all")</f>
        <v>0</v>
      </c>
      <c r="Y6">
        <f>COUNTIF('Parque Central_data'!AF2:AF14,"Not at all")</f>
        <v>0</v>
      </c>
      <c r="Z6">
        <f>COUNTIF('Parque Central_data'!AG2:AG14,"Not at all")</f>
        <v>0</v>
      </c>
      <c r="AA6">
        <f>COUNTIF('Parque Central_data'!AH2:AH14,"Not at all")</f>
        <v>0</v>
      </c>
      <c r="AB6">
        <f>COUNTIF('Parque Central_data'!AI2:AI14,"Not at all")</f>
        <v>0</v>
      </c>
      <c r="AM6">
        <f>COUNTIF('Parque Central_data'!AT2:AT14,"Not at all")</f>
        <v>2</v>
      </c>
      <c r="AN6">
        <f>COUNTIF('Parque Central_data'!AU2:AU14,"Not at all")</f>
        <v>1</v>
      </c>
      <c r="AO6">
        <f>COUNTIF('Parque Central_data'!AV2:AV14,"Not at all")</f>
        <v>1</v>
      </c>
      <c r="AP6">
        <f>COUNTIF('Parque Central_data'!AW2:AW14,"Not at all")</f>
        <v>0</v>
      </c>
      <c r="AQ6">
        <f>COUNTIF('Parque Central_data'!AX2:AX14,"Not at all")</f>
        <v>0</v>
      </c>
      <c r="AR6">
        <f>COUNTIF('Parque Central_data'!AY2:AY14,"Not at all")</f>
        <v>0</v>
      </c>
      <c r="AS6">
        <f>COUNTIF('Parque Central_data'!AZ2:AZ14,"Not at all")</f>
        <v>1</v>
      </c>
      <c r="AT6">
        <f>COUNTIF('Parque Central_data'!BA2:BA14,"4")</f>
        <v>1</v>
      </c>
      <c r="AU6">
        <v>4</v>
      </c>
    </row>
    <row r="7" spans="1:47" x14ac:dyDescent="0.25">
      <c r="C7">
        <f>COUNTIF('Parque Central_data'!J2:J14,"56+")</f>
        <v>0</v>
      </c>
      <c r="AT7">
        <f>COUNTIF('Parque Central_data'!BA2:BA14,"5")</f>
        <v>5</v>
      </c>
      <c r="AU7">
        <v>5</v>
      </c>
    </row>
    <row r="8" spans="1:47" x14ac:dyDescent="0.25">
      <c r="AT8">
        <f>COUNTIF('Parque Central_data'!BA2:BA14,"6")</f>
        <v>2</v>
      </c>
      <c r="AU8">
        <v>6</v>
      </c>
    </row>
    <row r="9" spans="1:47" x14ac:dyDescent="0.25">
      <c r="AT9">
        <f>COUNTIF('Parque Central_data'!BA2:BA14,"7")</f>
        <v>0</v>
      </c>
      <c r="AU9">
        <v>7</v>
      </c>
    </row>
    <row r="10" spans="1:47" x14ac:dyDescent="0.25">
      <c r="AT10">
        <f>COUNTIF('Parque Central_data'!BA2:BA14,"8")</f>
        <v>2</v>
      </c>
      <c r="AU10">
        <v>8</v>
      </c>
    </row>
    <row r="11" spans="1:47" x14ac:dyDescent="0.25">
      <c r="AT11">
        <f>COUNTIF('Parque Central_data'!BA2:BA14,"9")</f>
        <v>1</v>
      </c>
      <c r="AU11">
        <v>9</v>
      </c>
    </row>
    <row r="12" spans="1:47" x14ac:dyDescent="0.25">
      <c r="AT12">
        <f>COUNTIF('Parque Central_data'!BA2:BA14,"10")</f>
        <v>0</v>
      </c>
      <c r="AU12">
        <v>10</v>
      </c>
    </row>
    <row r="14" spans="1:47" x14ac:dyDescent="0.25">
      <c r="A14">
        <f>SUM(A2:A3)</f>
        <v>13</v>
      </c>
      <c r="B14">
        <f>SUM(B2:B4)</f>
        <v>13</v>
      </c>
      <c r="C14">
        <f>SUM(C2:C7)</f>
        <v>12</v>
      </c>
      <c r="I14">
        <f>SUM(I2:I6)</f>
        <v>13</v>
      </c>
      <c r="J14">
        <f>SUM(J2:J6)</f>
        <v>12</v>
      </c>
      <c r="K14">
        <f>SUM(K2:K6)</f>
        <v>5</v>
      </c>
      <c r="L14">
        <f>SUM(L2:L6)</f>
        <v>4</v>
      </c>
      <c r="M14">
        <f>SUM(M2:M6)</f>
        <v>3</v>
      </c>
      <c r="N14">
        <f>SUM(N2:N4)</f>
        <v>13</v>
      </c>
      <c r="O14">
        <f>SUM(O2:O4)</f>
        <v>12</v>
      </c>
      <c r="P14">
        <f>SUM(P2:P4)</f>
        <v>5</v>
      </c>
      <c r="Q14">
        <f>SUM(Q2:Q4)</f>
        <v>4</v>
      </c>
      <c r="R14">
        <f>SUM(R2:R4)</f>
        <v>3</v>
      </c>
      <c r="X14">
        <f>SUM(X2:X6)</f>
        <v>11</v>
      </c>
      <c r="Y14">
        <f>SUM(Y2:Y6)</f>
        <v>4</v>
      </c>
      <c r="Z14">
        <f>SUM(Z2:Z6)</f>
        <v>2</v>
      </c>
      <c r="AA14">
        <f>SUM(AA2:AA6)</f>
        <v>1</v>
      </c>
      <c r="AB14">
        <f>SUM(AB2:AB6)</f>
        <v>1</v>
      </c>
      <c r="AC14">
        <f>SUM(AC2:AC4)</f>
        <v>11</v>
      </c>
      <c r="AD14">
        <f>SUM(AD2:AD4)</f>
        <v>4</v>
      </c>
      <c r="AE14">
        <f>SUM(AE2:AE4)</f>
        <v>2</v>
      </c>
      <c r="AF14">
        <f>SUM(AF2:AF4)</f>
        <v>1</v>
      </c>
      <c r="AG14">
        <f>SUM(AG2:AG4)</f>
        <v>1</v>
      </c>
      <c r="AH14">
        <f>SUM(AH2:AH3)</f>
        <v>13</v>
      </c>
      <c r="AI14">
        <f>SUM(AI2:AI3)</f>
        <v>13</v>
      </c>
      <c r="AJ14">
        <f>SUM(AJ2:AJ3)</f>
        <v>13</v>
      </c>
      <c r="AK14">
        <f>SUM(AK2:AK5)</f>
        <v>13</v>
      </c>
      <c r="AL14">
        <f>SUM(AL2:AL3)</f>
        <v>13</v>
      </c>
      <c r="AM14">
        <f t="shared" ref="AM14:AS14" si="0">SUM(AM2:AM6)</f>
        <v>12</v>
      </c>
      <c r="AN14">
        <f t="shared" si="0"/>
        <v>13</v>
      </c>
      <c r="AO14">
        <f t="shared" si="0"/>
        <v>12</v>
      </c>
      <c r="AP14">
        <f t="shared" si="0"/>
        <v>13</v>
      </c>
      <c r="AQ14">
        <f t="shared" si="0"/>
        <v>13</v>
      </c>
      <c r="AR14">
        <f t="shared" si="0"/>
        <v>13</v>
      </c>
      <c r="AS14">
        <f t="shared" si="0"/>
        <v>12</v>
      </c>
      <c r="AT14">
        <f>SUM(AT2:AT12)</f>
        <v>13</v>
      </c>
    </row>
    <row r="16" spans="1:47" x14ac:dyDescent="0.25">
      <c r="AT16">
        <f>SUM(AT2:AT6)</f>
        <v>3</v>
      </c>
      <c r="AU16" s="15" t="s">
        <v>145</v>
      </c>
    </row>
    <row r="17" spans="1:47" x14ac:dyDescent="0.25">
      <c r="AT17">
        <f>SUM(AT8:AT12)</f>
        <v>5</v>
      </c>
      <c r="AU17" s="15" t="s">
        <v>146</v>
      </c>
    </row>
    <row r="19" spans="1:47" x14ac:dyDescent="0.25">
      <c r="AT19">
        <f>(SUMPRODUCT(AU2:AU12,AT2:AT12)/SUM(AT2:AT12))</f>
        <v>5.384615384615385</v>
      </c>
      <c r="AU19" t="s">
        <v>147</v>
      </c>
    </row>
    <row r="21" spans="1:47" x14ac:dyDescent="0.25">
      <c r="A21" s="16">
        <f t="shared" ref="A21:C22" si="1">A2/A$14</f>
        <v>1</v>
      </c>
      <c r="B21" s="16">
        <f t="shared" si="1"/>
        <v>0.84615384615384615</v>
      </c>
      <c r="C21" s="16">
        <f t="shared" si="1"/>
        <v>0</v>
      </c>
      <c r="D21" s="16"/>
      <c r="E21" s="16"/>
      <c r="F21" s="16"/>
      <c r="G21" s="16"/>
      <c r="H21" s="16"/>
      <c r="I21" s="16">
        <f t="shared" ref="I21:R21" si="2">I2/I$14</f>
        <v>0.23076923076923078</v>
      </c>
      <c r="J21" s="16">
        <f t="shared" si="2"/>
        <v>0.41666666666666669</v>
      </c>
      <c r="K21" s="16">
        <f t="shared" si="2"/>
        <v>0</v>
      </c>
      <c r="L21" s="16">
        <f t="shared" si="2"/>
        <v>0</v>
      </c>
      <c r="M21" s="16">
        <f t="shared" si="2"/>
        <v>0.33333333333333331</v>
      </c>
      <c r="N21" s="16">
        <f t="shared" si="2"/>
        <v>0.15384615384615385</v>
      </c>
      <c r="O21" s="16">
        <f t="shared" si="2"/>
        <v>0.16666666666666666</v>
      </c>
      <c r="P21" s="16">
        <f t="shared" si="2"/>
        <v>0.4</v>
      </c>
      <c r="Q21" s="16">
        <f t="shared" si="2"/>
        <v>0</v>
      </c>
      <c r="R21" s="16">
        <f t="shared" si="2"/>
        <v>0.33333333333333331</v>
      </c>
      <c r="X21" s="16">
        <f t="shared" ref="X21:AT21" si="3">X2/X$14</f>
        <v>0.36363636363636365</v>
      </c>
      <c r="Y21" s="16">
        <f t="shared" si="3"/>
        <v>0.25</v>
      </c>
      <c r="Z21" s="16">
        <f t="shared" si="3"/>
        <v>0.5</v>
      </c>
      <c r="AA21" s="16">
        <f t="shared" si="3"/>
        <v>1</v>
      </c>
      <c r="AB21" s="16">
        <f t="shared" si="3"/>
        <v>1</v>
      </c>
      <c r="AC21" s="16">
        <f t="shared" si="3"/>
        <v>0.45454545454545453</v>
      </c>
      <c r="AD21" s="16">
        <f t="shared" si="3"/>
        <v>0</v>
      </c>
      <c r="AE21" s="16">
        <f t="shared" si="3"/>
        <v>0</v>
      </c>
      <c r="AF21" s="16">
        <f t="shared" si="3"/>
        <v>0</v>
      </c>
      <c r="AG21" s="16">
        <f t="shared" si="3"/>
        <v>0</v>
      </c>
      <c r="AH21" s="16">
        <f t="shared" si="3"/>
        <v>0.15384615384615385</v>
      </c>
      <c r="AI21" s="16">
        <f t="shared" si="3"/>
        <v>7.6923076923076927E-2</v>
      </c>
      <c r="AJ21" s="16">
        <f t="shared" si="3"/>
        <v>0</v>
      </c>
      <c r="AK21" s="16">
        <f t="shared" si="3"/>
        <v>1</v>
      </c>
      <c r="AL21" s="16">
        <f t="shared" si="3"/>
        <v>7.6923076923076927E-2</v>
      </c>
      <c r="AM21" s="16">
        <f t="shared" si="3"/>
        <v>0.25</v>
      </c>
      <c r="AN21" s="16">
        <f t="shared" si="3"/>
        <v>0.38461538461538464</v>
      </c>
      <c r="AO21" s="16">
        <f t="shared" si="3"/>
        <v>0.16666666666666666</v>
      </c>
      <c r="AP21" s="16">
        <f t="shared" si="3"/>
        <v>0.53846153846153844</v>
      </c>
      <c r="AQ21" s="16">
        <f t="shared" si="3"/>
        <v>0.46153846153846156</v>
      </c>
      <c r="AR21" s="16">
        <f t="shared" si="3"/>
        <v>0.38461538461538464</v>
      </c>
      <c r="AS21" s="16">
        <f t="shared" si="3"/>
        <v>0.41666666666666669</v>
      </c>
      <c r="AT21" s="16">
        <f t="shared" si="3"/>
        <v>0</v>
      </c>
      <c r="AU21">
        <v>0</v>
      </c>
    </row>
    <row r="22" spans="1:47" x14ac:dyDescent="0.25">
      <c r="A22" s="16">
        <f t="shared" si="1"/>
        <v>0</v>
      </c>
      <c r="B22" s="16">
        <f t="shared" si="1"/>
        <v>0.15384615384615385</v>
      </c>
      <c r="C22" s="16">
        <f t="shared" si="1"/>
        <v>0.16666666666666666</v>
      </c>
      <c r="D22" s="16"/>
      <c r="E22" s="16"/>
      <c r="F22" s="16"/>
      <c r="G22" s="16"/>
      <c r="H22" s="16"/>
      <c r="I22" s="16">
        <f t="shared" ref="I22:R22" si="4">I3/I$14</f>
        <v>0.30769230769230771</v>
      </c>
      <c r="J22" s="16">
        <f t="shared" si="4"/>
        <v>0.16666666666666666</v>
      </c>
      <c r="K22" s="16">
        <f t="shared" si="4"/>
        <v>0.6</v>
      </c>
      <c r="L22" s="16">
        <f t="shared" si="4"/>
        <v>0.25</v>
      </c>
      <c r="M22" s="16">
        <f t="shared" si="4"/>
        <v>0.33333333333333331</v>
      </c>
      <c r="N22" s="16">
        <f t="shared" si="4"/>
        <v>0.38461538461538464</v>
      </c>
      <c r="O22" s="16">
        <f t="shared" si="4"/>
        <v>0.5</v>
      </c>
      <c r="P22" s="16">
        <f t="shared" si="4"/>
        <v>0.4</v>
      </c>
      <c r="Q22" s="16">
        <f t="shared" si="4"/>
        <v>0.25</v>
      </c>
      <c r="R22" s="16">
        <f t="shared" si="4"/>
        <v>0.33333333333333331</v>
      </c>
      <c r="X22" s="16">
        <f t="shared" ref="X22:AT22" si="5">X3/X$14</f>
        <v>0.27272727272727271</v>
      </c>
      <c r="Y22" s="16">
        <f t="shared" si="5"/>
        <v>0.5</v>
      </c>
      <c r="Z22" s="16">
        <f t="shared" si="5"/>
        <v>0</v>
      </c>
      <c r="AA22" s="16">
        <f t="shared" si="5"/>
        <v>0</v>
      </c>
      <c r="AB22" s="16">
        <f t="shared" si="5"/>
        <v>0</v>
      </c>
      <c r="AC22" s="16">
        <f t="shared" si="5"/>
        <v>0.36363636363636365</v>
      </c>
      <c r="AD22" s="16">
        <f t="shared" si="5"/>
        <v>0.5</v>
      </c>
      <c r="AE22" s="16">
        <f t="shared" si="5"/>
        <v>1</v>
      </c>
      <c r="AF22" s="16">
        <f t="shared" si="5"/>
        <v>1</v>
      </c>
      <c r="AG22" s="16">
        <f t="shared" si="5"/>
        <v>0</v>
      </c>
      <c r="AH22" s="16">
        <f t="shared" si="5"/>
        <v>0.84615384615384615</v>
      </c>
      <c r="AI22" s="16">
        <f t="shared" si="5"/>
        <v>0.92307692307692313</v>
      </c>
      <c r="AJ22" s="16">
        <f t="shared" si="5"/>
        <v>1</v>
      </c>
      <c r="AK22" s="16">
        <f t="shared" si="5"/>
        <v>0</v>
      </c>
      <c r="AL22" s="16">
        <f t="shared" si="5"/>
        <v>0.92307692307692313</v>
      </c>
      <c r="AM22" s="16">
        <f t="shared" si="5"/>
        <v>0.25</v>
      </c>
      <c r="AN22" s="16">
        <f t="shared" si="5"/>
        <v>0.15384615384615385</v>
      </c>
      <c r="AO22" s="16">
        <f t="shared" si="5"/>
        <v>0.25</v>
      </c>
      <c r="AP22" s="16">
        <f t="shared" si="5"/>
        <v>0.23076923076923078</v>
      </c>
      <c r="AQ22" s="16">
        <f t="shared" si="5"/>
        <v>0.30769230769230771</v>
      </c>
      <c r="AR22" s="16">
        <f t="shared" si="5"/>
        <v>0.38461538461538464</v>
      </c>
      <c r="AS22" s="16">
        <f t="shared" si="5"/>
        <v>0.25</v>
      </c>
      <c r="AT22" s="16">
        <f t="shared" si="5"/>
        <v>7.6923076923076927E-2</v>
      </c>
      <c r="AU22">
        <v>1</v>
      </c>
    </row>
    <row r="23" spans="1:47" x14ac:dyDescent="0.25">
      <c r="B23" s="16">
        <f>B4/B$14</f>
        <v>0</v>
      </c>
      <c r="C23" s="16">
        <f>C4/C$14</f>
        <v>0.25</v>
      </c>
      <c r="D23" s="16"/>
      <c r="E23" s="16"/>
      <c r="F23" s="16"/>
      <c r="G23" s="16"/>
      <c r="H23" s="16"/>
      <c r="I23" s="16">
        <f t="shared" ref="I23:R23" si="6">I4/I$14</f>
        <v>0.38461538461538464</v>
      </c>
      <c r="J23" s="16">
        <f t="shared" si="6"/>
        <v>0.16666666666666666</v>
      </c>
      <c r="K23" s="16">
        <f t="shared" si="6"/>
        <v>0.2</v>
      </c>
      <c r="L23" s="16">
        <f t="shared" si="6"/>
        <v>0.25</v>
      </c>
      <c r="M23" s="16">
        <f t="shared" si="6"/>
        <v>0</v>
      </c>
      <c r="N23" s="16">
        <f t="shared" si="6"/>
        <v>0.46153846153846156</v>
      </c>
      <c r="O23" s="16">
        <f t="shared" si="6"/>
        <v>0.33333333333333331</v>
      </c>
      <c r="P23" s="16">
        <f t="shared" si="6"/>
        <v>0.2</v>
      </c>
      <c r="Q23" s="16">
        <f t="shared" si="6"/>
        <v>0.75</v>
      </c>
      <c r="R23" s="16">
        <f t="shared" si="6"/>
        <v>0.33333333333333331</v>
      </c>
      <c r="X23" s="16">
        <f t="shared" ref="X23:AG23" si="7">X4/X$14</f>
        <v>0.27272727272727271</v>
      </c>
      <c r="Y23" s="16">
        <f t="shared" si="7"/>
        <v>0.25</v>
      </c>
      <c r="Z23" s="16">
        <f t="shared" si="7"/>
        <v>0.5</v>
      </c>
      <c r="AA23" s="16">
        <f t="shared" si="7"/>
        <v>0</v>
      </c>
      <c r="AB23" s="16">
        <f t="shared" si="7"/>
        <v>0</v>
      </c>
      <c r="AC23" s="16">
        <f t="shared" si="7"/>
        <v>0.18181818181818182</v>
      </c>
      <c r="AD23" s="16">
        <f t="shared" si="7"/>
        <v>0.5</v>
      </c>
      <c r="AE23" s="16">
        <f t="shared" si="7"/>
        <v>0</v>
      </c>
      <c r="AF23" s="16">
        <f t="shared" si="7"/>
        <v>0</v>
      </c>
      <c r="AG23" s="16">
        <f t="shared" si="7"/>
        <v>1</v>
      </c>
      <c r="AK23" s="16">
        <f>AK4/AK$14</f>
        <v>0</v>
      </c>
      <c r="AM23" s="16">
        <f t="shared" ref="AM23:AT25" si="8">AM4/AM$14</f>
        <v>0.33333333333333331</v>
      </c>
      <c r="AN23" s="16">
        <f t="shared" si="8"/>
        <v>0.30769230769230771</v>
      </c>
      <c r="AO23" s="16">
        <f t="shared" si="8"/>
        <v>0.33333333333333331</v>
      </c>
      <c r="AP23" s="16">
        <f t="shared" si="8"/>
        <v>7.6923076923076927E-2</v>
      </c>
      <c r="AQ23" s="16">
        <f t="shared" si="8"/>
        <v>0.15384615384615385</v>
      </c>
      <c r="AR23" s="16">
        <f t="shared" si="8"/>
        <v>0.15384615384615385</v>
      </c>
      <c r="AS23" s="16">
        <f t="shared" si="8"/>
        <v>0.16666666666666666</v>
      </c>
      <c r="AT23" s="16">
        <f t="shared" si="8"/>
        <v>0</v>
      </c>
      <c r="AU23">
        <v>2</v>
      </c>
    </row>
    <row r="24" spans="1:47" x14ac:dyDescent="0.25">
      <c r="C24" s="16">
        <f>C5/C$14</f>
        <v>0.25</v>
      </c>
      <c r="D24" s="16"/>
      <c r="E24" s="16"/>
      <c r="F24" s="16"/>
      <c r="G24" s="16"/>
      <c r="H24" s="16"/>
      <c r="I24" s="16">
        <f t="shared" ref="I24:M25" si="9">I5/I$14</f>
        <v>7.6923076923076927E-2</v>
      </c>
      <c r="J24" s="16">
        <f t="shared" si="9"/>
        <v>0.25</v>
      </c>
      <c r="K24" s="16">
        <f t="shared" si="9"/>
        <v>0.2</v>
      </c>
      <c r="L24" s="16">
        <f t="shared" si="9"/>
        <v>0.25</v>
      </c>
      <c r="M24" s="16">
        <f t="shared" si="9"/>
        <v>0.33333333333333331</v>
      </c>
      <c r="N24" s="16"/>
      <c r="O24" s="16"/>
      <c r="P24" s="16"/>
      <c r="Q24" s="16"/>
      <c r="R24" s="16"/>
      <c r="X24" s="16">
        <f t="shared" ref="X24:AB25" si="10">X5/X$14</f>
        <v>9.0909090909090912E-2</v>
      </c>
      <c r="Y24" s="16">
        <f t="shared" si="10"/>
        <v>0</v>
      </c>
      <c r="Z24" s="16">
        <f t="shared" si="10"/>
        <v>0</v>
      </c>
      <c r="AA24" s="16">
        <f t="shared" si="10"/>
        <v>0</v>
      </c>
      <c r="AB24" s="16">
        <f t="shared" si="10"/>
        <v>0</v>
      </c>
      <c r="AC24" s="16"/>
      <c r="AD24" s="16"/>
      <c r="AE24" s="16"/>
      <c r="AF24" s="16"/>
      <c r="AG24" s="16"/>
      <c r="AK24" s="16">
        <f>AK5/AK$14</f>
        <v>0</v>
      </c>
      <c r="AM24" s="16">
        <f t="shared" si="8"/>
        <v>0</v>
      </c>
      <c r="AN24" s="16">
        <f t="shared" si="8"/>
        <v>7.6923076923076927E-2</v>
      </c>
      <c r="AO24" s="16">
        <f t="shared" si="8"/>
        <v>0.16666666666666666</v>
      </c>
      <c r="AP24" s="16">
        <f t="shared" si="8"/>
        <v>0.15384615384615385</v>
      </c>
      <c r="AQ24" s="16">
        <f t="shared" si="8"/>
        <v>7.6923076923076927E-2</v>
      </c>
      <c r="AR24" s="16">
        <f t="shared" si="8"/>
        <v>7.6923076923076927E-2</v>
      </c>
      <c r="AS24" s="16">
        <f t="shared" si="8"/>
        <v>8.3333333333333329E-2</v>
      </c>
      <c r="AT24" s="16">
        <f t="shared" si="8"/>
        <v>7.6923076923076927E-2</v>
      </c>
      <c r="AU24">
        <v>3</v>
      </c>
    </row>
    <row r="25" spans="1:47" x14ac:dyDescent="0.25">
      <c r="C25" s="16">
        <f>C6/C$14</f>
        <v>0.33333333333333331</v>
      </c>
      <c r="D25" s="16"/>
      <c r="E25" s="16"/>
      <c r="F25" s="16"/>
      <c r="G25" s="16"/>
      <c r="H25" s="16"/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0.25</v>
      </c>
      <c r="M25" s="16">
        <f t="shared" si="9"/>
        <v>0</v>
      </c>
      <c r="N25" s="16"/>
      <c r="O25" s="16"/>
      <c r="P25" s="16"/>
      <c r="Q25" s="16"/>
      <c r="R25" s="16"/>
      <c r="X25" s="16">
        <f t="shared" si="10"/>
        <v>0</v>
      </c>
      <c r="Y25" s="16">
        <f t="shared" si="10"/>
        <v>0</v>
      </c>
      <c r="Z25" s="16">
        <f t="shared" si="10"/>
        <v>0</v>
      </c>
      <c r="AA25" s="16">
        <f t="shared" si="10"/>
        <v>0</v>
      </c>
      <c r="AB25" s="16">
        <f t="shared" si="10"/>
        <v>0</v>
      </c>
      <c r="AC25" s="16"/>
      <c r="AD25" s="16"/>
      <c r="AE25" s="16"/>
      <c r="AF25" s="16"/>
      <c r="AG25" s="16"/>
      <c r="AM25" s="16">
        <f t="shared" si="8"/>
        <v>0.16666666666666666</v>
      </c>
      <c r="AN25" s="16">
        <f t="shared" si="8"/>
        <v>7.6923076923076927E-2</v>
      </c>
      <c r="AO25" s="16">
        <f t="shared" si="8"/>
        <v>8.3333333333333329E-2</v>
      </c>
      <c r="AP25" s="16">
        <f t="shared" si="8"/>
        <v>0</v>
      </c>
      <c r="AQ25" s="16">
        <f t="shared" si="8"/>
        <v>0</v>
      </c>
      <c r="AR25" s="16">
        <f t="shared" si="8"/>
        <v>0</v>
      </c>
      <c r="AS25" s="16">
        <f t="shared" si="8"/>
        <v>8.3333333333333329E-2</v>
      </c>
      <c r="AT25" s="16">
        <f t="shared" si="8"/>
        <v>7.6923076923076927E-2</v>
      </c>
      <c r="AU25">
        <v>4</v>
      </c>
    </row>
    <row r="26" spans="1:47" x14ac:dyDescent="0.25">
      <c r="C26" s="16">
        <f>C7/C$14</f>
        <v>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ref="AT26:AT31" si="11">AT7/AT$14</f>
        <v>0.38461538461538464</v>
      </c>
      <c r="AU26">
        <v>5</v>
      </c>
    </row>
    <row r="27" spans="1:47" x14ac:dyDescent="0.25">
      <c r="AT27" s="16">
        <f t="shared" si="11"/>
        <v>0.15384615384615385</v>
      </c>
      <c r="AU27">
        <v>6</v>
      </c>
    </row>
    <row r="28" spans="1:47" x14ac:dyDescent="0.25">
      <c r="AT28" s="16">
        <f t="shared" si="11"/>
        <v>0</v>
      </c>
      <c r="AU28">
        <v>7</v>
      </c>
    </row>
    <row r="29" spans="1:47" x14ac:dyDescent="0.25">
      <c r="AT29" s="16">
        <f t="shared" si="11"/>
        <v>0.15384615384615385</v>
      </c>
      <c r="AU29">
        <v>8</v>
      </c>
    </row>
    <row r="30" spans="1:47" x14ac:dyDescent="0.25">
      <c r="AT30" s="16">
        <f t="shared" si="11"/>
        <v>7.6923076923076927E-2</v>
      </c>
      <c r="AU30">
        <v>9</v>
      </c>
    </row>
    <row r="31" spans="1:47" x14ac:dyDescent="0.25">
      <c r="AT31" s="16">
        <f t="shared" si="11"/>
        <v>0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1</v>
      </c>
      <c r="D33" s="17"/>
      <c r="E33" s="17"/>
      <c r="F33" s="17"/>
      <c r="G33" s="17"/>
      <c r="H33" s="17"/>
      <c r="I33" s="17">
        <f>SUM(I21:I25)</f>
        <v>1</v>
      </c>
      <c r="J33" s="17">
        <f>SUM(J21:J25)</f>
        <v>1</v>
      </c>
      <c r="K33" s="17">
        <f>SUM(K21:K25)</f>
        <v>1</v>
      </c>
      <c r="L33" s="17">
        <f>SUM(L21:L25)</f>
        <v>1</v>
      </c>
      <c r="M33" s="17">
        <f>SUM(M21:M25)</f>
        <v>1</v>
      </c>
      <c r="N33" s="17">
        <f>SUM(N21:N23)</f>
        <v>1</v>
      </c>
      <c r="O33" s="17">
        <f>SUM(O21:O23)</f>
        <v>1</v>
      </c>
      <c r="P33" s="17">
        <f>SUM(P21:P23)</f>
        <v>1</v>
      </c>
      <c r="Q33" s="17">
        <f>SUM(Q21:Q23)</f>
        <v>1</v>
      </c>
      <c r="R33" s="17">
        <f>SUM(R21:R23)</f>
        <v>1</v>
      </c>
      <c r="X33" s="17">
        <f>SUM(X21:X25)</f>
        <v>1</v>
      </c>
      <c r="Y33" s="17">
        <f>SUM(Y21:Y25)</f>
        <v>1</v>
      </c>
      <c r="Z33" s="17">
        <f>SUM(Z21:Z25)</f>
        <v>1</v>
      </c>
      <c r="AA33" s="17">
        <f>SUM(AA21:AA25)</f>
        <v>1</v>
      </c>
      <c r="AB33" s="17">
        <f>SUM(AB21:AB25)</f>
        <v>1</v>
      </c>
      <c r="AC33" s="17">
        <f>SUM(AC21:AC23)</f>
        <v>1</v>
      </c>
      <c r="AD33" s="17">
        <f>SUM(AD21:AD23)</f>
        <v>1</v>
      </c>
      <c r="AE33" s="17">
        <f>SUM(AE21:AE23)</f>
        <v>1</v>
      </c>
      <c r="AF33" s="17">
        <f>SUM(AF21:AF23)</f>
        <v>1</v>
      </c>
      <c r="AG33" s="17">
        <f>SUM(AG21:AG23)</f>
        <v>1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 t="shared" ref="AM33:AS33" si="12">SUM(AM21:AM25)</f>
        <v>0.99999999999999989</v>
      </c>
      <c r="AN33" s="17">
        <f t="shared" si="12"/>
        <v>1</v>
      </c>
      <c r="AO33" s="17">
        <f t="shared" si="12"/>
        <v>1</v>
      </c>
      <c r="AP33" s="17">
        <f t="shared" si="12"/>
        <v>0.99999999999999989</v>
      </c>
      <c r="AQ33" s="17">
        <f t="shared" si="12"/>
        <v>1</v>
      </c>
      <c r="AR33" s="17">
        <f t="shared" si="12"/>
        <v>1</v>
      </c>
      <c r="AS33" s="17">
        <f t="shared" si="12"/>
        <v>1</v>
      </c>
      <c r="AT33" s="17">
        <f>SUM(AT21:AT31)</f>
        <v>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A16"/>
  <sheetViews>
    <sheetView workbookViewId="0">
      <pane ySplit="1" topLeftCell="A2" activePane="bottomLeft" state="frozen"/>
      <selection activeCell="BD3" sqref="BD3"/>
      <selection pane="bottomLeft" activeCell="A2" sqref="A2"/>
    </sheetView>
  </sheetViews>
  <sheetFormatPr defaultRowHeight="15" x14ac:dyDescent="0.25"/>
  <cols>
    <col min="1" max="1" width="13.5703125" bestFit="1" customWidth="1"/>
    <col min="2" max="2" width="13.5703125" style="3" bestFit="1" customWidth="1"/>
    <col min="3" max="3" width="13.5703125" style="2" bestFit="1" customWidth="1"/>
    <col min="4" max="4" width="18.85546875" bestFit="1" customWidth="1"/>
    <col min="5" max="5" width="8.85546875" style="1" bestFit="1" customWidth="1"/>
    <col min="6" max="6" width="17.5703125" style="19" bestFit="1" customWidth="1"/>
    <col min="7" max="7" width="6.85546875" style="13" bestFit="1" customWidth="1"/>
    <col min="8" max="8" width="14.7109375" bestFit="1" customWidth="1"/>
    <col min="9" max="9" width="9.7109375" bestFit="1" customWidth="1"/>
    <col min="10" max="10" width="13.42578125" bestFit="1" customWidth="1"/>
    <col min="11" max="11" width="16" bestFit="1" customWidth="1"/>
    <col min="12" max="12" width="27.140625" customWidth="1"/>
    <col min="13" max="13" width="17.28515625" bestFit="1" customWidth="1"/>
    <col min="14" max="15" width="16" bestFit="1" customWidth="1"/>
    <col min="16" max="20" width="11.7109375" bestFit="1" customWidth="1"/>
    <col min="21" max="25" width="8.7109375" bestFit="1" customWidth="1"/>
    <col min="26" max="26" width="21.5703125" bestFit="1" customWidth="1"/>
    <col min="27" max="27" width="17.85546875" bestFit="1" customWidth="1"/>
    <col min="28" max="28" width="18.85546875" bestFit="1" customWidth="1"/>
    <col min="29" max="30" width="17.85546875" bestFit="1" customWidth="1"/>
    <col min="31" max="33" width="11.28515625" bestFit="1" customWidth="1"/>
    <col min="34" max="35" width="10" bestFit="1" customWidth="1"/>
    <col min="36" max="40" width="8.7109375" bestFit="1" customWidth="1"/>
    <col min="41" max="41" width="13.140625" bestFit="1" customWidth="1"/>
    <col min="42" max="42" width="10" bestFit="1" customWidth="1"/>
    <col min="43" max="43" width="9.85546875" bestFit="1" customWidth="1"/>
    <col min="44" max="45" width="11.7109375" bestFit="1" customWidth="1"/>
    <col min="46" max="46" width="11.28515625" bestFit="1" customWidth="1"/>
    <col min="47" max="47" width="16.7109375" bestFit="1" customWidth="1"/>
    <col min="48" max="48" width="13.5703125" bestFit="1" customWidth="1"/>
    <col min="49" max="52" width="11.28515625" bestFit="1" customWidth="1"/>
    <col min="53" max="53" width="17.5703125" bestFit="1" customWidth="1"/>
    <col min="56" max="56" width="11.5703125" bestFit="1" customWidth="1"/>
  </cols>
  <sheetData>
    <row r="1" spans="1:53" s="4" customFormat="1" ht="18.75" x14ac:dyDescent="0.25">
      <c r="A1" s="4" t="s">
        <v>67</v>
      </c>
      <c r="B1" s="5" t="s">
        <v>68</v>
      </c>
      <c r="C1" s="6" t="s">
        <v>69</v>
      </c>
      <c r="D1" s="4" t="s">
        <v>0</v>
      </c>
      <c r="E1" s="7" t="s">
        <v>138</v>
      </c>
      <c r="F1" s="18" t="s">
        <v>1</v>
      </c>
      <c r="G1" s="12" t="s">
        <v>2</v>
      </c>
      <c r="H1" s="4" t="s">
        <v>3</v>
      </c>
      <c r="I1" s="4" t="s">
        <v>4</v>
      </c>
      <c r="J1" s="4" t="s">
        <v>5</v>
      </c>
      <c r="K1" s="4" t="s">
        <v>37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42</v>
      </c>
      <c r="AA1" s="4" t="s">
        <v>43</v>
      </c>
      <c r="AB1" s="4" t="s">
        <v>44</v>
      </c>
      <c r="AC1" s="4" t="s">
        <v>45</v>
      </c>
      <c r="AD1" s="4" t="s">
        <v>46</v>
      </c>
      <c r="AE1" s="4" t="s">
        <v>47</v>
      </c>
      <c r="AF1" s="4" t="s">
        <v>48</v>
      </c>
      <c r="AG1" s="4" t="s">
        <v>49</v>
      </c>
      <c r="AH1" s="4" t="s">
        <v>50</v>
      </c>
      <c r="AI1" s="4" t="s">
        <v>51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62</v>
      </c>
      <c r="AY1" s="4" t="s">
        <v>63</v>
      </c>
      <c r="AZ1" s="4" t="s">
        <v>64</v>
      </c>
      <c r="BA1" s="4" t="s">
        <v>65</v>
      </c>
    </row>
    <row r="2" spans="1:53" x14ac:dyDescent="0.25">
      <c r="A2">
        <v>2</v>
      </c>
      <c r="B2" s="3">
        <v>5</v>
      </c>
      <c r="C2" s="2">
        <v>1100</v>
      </c>
      <c r="D2" t="s">
        <v>70</v>
      </c>
      <c r="E2" s="1">
        <v>1</v>
      </c>
      <c r="F2" s="19">
        <v>41603</v>
      </c>
      <c r="H2" t="s">
        <v>13</v>
      </c>
      <c r="I2" t="s">
        <v>11</v>
      </c>
      <c r="J2" t="s">
        <v>6</v>
      </c>
      <c r="K2" t="s">
        <v>78</v>
      </c>
      <c r="L2" t="s">
        <v>77</v>
      </c>
      <c r="M2" t="s">
        <v>62</v>
      </c>
      <c r="N2" t="s">
        <v>60</v>
      </c>
      <c r="P2" t="s">
        <v>25</v>
      </c>
      <c r="Q2" t="s">
        <v>25</v>
      </c>
      <c r="R2" t="s">
        <v>25</v>
      </c>
      <c r="S2" t="s">
        <v>25</v>
      </c>
      <c r="U2" t="s">
        <v>35</v>
      </c>
      <c r="V2" t="s">
        <v>35</v>
      </c>
      <c r="W2" t="s">
        <v>34</v>
      </c>
      <c r="X2" t="s">
        <v>35</v>
      </c>
      <c r="AO2" t="s">
        <v>14</v>
      </c>
      <c r="AP2" t="s">
        <v>13</v>
      </c>
      <c r="AQ2" t="s">
        <v>14</v>
      </c>
      <c r="AR2" t="s">
        <v>14</v>
      </c>
      <c r="AS2" t="s">
        <v>14</v>
      </c>
      <c r="AT2" t="s">
        <v>25</v>
      </c>
      <c r="AU2" t="s">
        <v>25</v>
      </c>
      <c r="AV2" t="s">
        <v>25</v>
      </c>
      <c r="AW2" t="s">
        <v>27</v>
      </c>
      <c r="AX2" t="s">
        <v>27</v>
      </c>
      <c r="AY2" t="s">
        <v>27</v>
      </c>
      <c r="AZ2" t="s">
        <v>27</v>
      </c>
      <c r="BA2">
        <v>4</v>
      </c>
    </row>
    <row r="3" spans="1:53" x14ac:dyDescent="0.25">
      <c r="A3">
        <v>2</v>
      </c>
      <c r="B3" s="3">
        <v>5</v>
      </c>
      <c r="C3" s="2">
        <v>1100</v>
      </c>
      <c r="D3" t="s">
        <v>70</v>
      </c>
      <c r="E3" s="1">
        <v>2</v>
      </c>
      <c r="F3" s="19">
        <v>41603</v>
      </c>
      <c r="H3" t="s">
        <v>13</v>
      </c>
      <c r="I3" t="s">
        <v>11</v>
      </c>
      <c r="J3" t="s">
        <v>7</v>
      </c>
      <c r="K3" t="s">
        <v>78</v>
      </c>
      <c r="L3" t="s">
        <v>62</v>
      </c>
      <c r="M3" t="s">
        <v>61</v>
      </c>
      <c r="N3" t="s">
        <v>118</v>
      </c>
      <c r="O3" t="s">
        <v>132</v>
      </c>
      <c r="P3" t="s">
        <v>26</v>
      </c>
      <c r="Q3" t="s">
        <v>26</v>
      </c>
      <c r="R3" t="s">
        <v>25</v>
      </c>
      <c r="S3" t="s">
        <v>26</v>
      </c>
      <c r="T3" t="s">
        <v>27</v>
      </c>
      <c r="U3" t="s">
        <v>35</v>
      </c>
      <c r="V3" t="s">
        <v>34</v>
      </c>
      <c r="W3" t="s">
        <v>35</v>
      </c>
      <c r="X3" t="s">
        <v>35</v>
      </c>
      <c r="Y3" t="s">
        <v>35</v>
      </c>
      <c r="Z3" t="s">
        <v>62</v>
      </c>
      <c r="AA3" t="s">
        <v>61</v>
      </c>
      <c r="AE3" t="s">
        <v>28</v>
      </c>
      <c r="AF3" t="s">
        <v>28</v>
      </c>
      <c r="AJ3" t="s">
        <v>35</v>
      </c>
      <c r="AK3" t="s">
        <v>35</v>
      </c>
      <c r="AO3" t="s">
        <v>14</v>
      </c>
      <c r="AP3" t="s">
        <v>14</v>
      </c>
      <c r="AQ3" t="s">
        <v>14</v>
      </c>
      <c r="AR3" t="s">
        <v>14</v>
      </c>
      <c r="AS3" t="s">
        <v>14</v>
      </c>
      <c r="AT3" t="s">
        <v>28</v>
      </c>
      <c r="AU3" t="s">
        <v>27</v>
      </c>
      <c r="AV3" t="s">
        <v>26</v>
      </c>
      <c r="AW3" t="s">
        <v>28</v>
      </c>
      <c r="AX3" t="s">
        <v>28</v>
      </c>
      <c r="AY3" t="s">
        <v>28</v>
      </c>
      <c r="AZ3" t="s">
        <v>27</v>
      </c>
      <c r="BA3">
        <v>3</v>
      </c>
    </row>
    <row r="4" spans="1:53" x14ac:dyDescent="0.25">
      <c r="A4">
        <v>2</v>
      </c>
      <c r="B4" s="3">
        <v>5</v>
      </c>
      <c r="C4" s="2">
        <v>1100</v>
      </c>
      <c r="D4" t="s">
        <v>70</v>
      </c>
      <c r="E4" s="1">
        <v>4</v>
      </c>
      <c r="F4" s="19">
        <v>41603</v>
      </c>
      <c r="G4" s="13">
        <v>0.49027777777777781</v>
      </c>
      <c r="H4" t="s">
        <v>13</v>
      </c>
      <c r="I4" t="s">
        <v>11</v>
      </c>
      <c r="J4" t="s">
        <v>6</v>
      </c>
      <c r="K4" t="s">
        <v>120</v>
      </c>
      <c r="L4" t="s">
        <v>23</v>
      </c>
      <c r="M4" t="s">
        <v>58</v>
      </c>
      <c r="N4" t="s">
        <v>119</v>
      </c>
      <c r="P4" t="s">
        <v>24</v>
      </c>
      <c r="Q4" t="s">
        <v>27</v>
      </c>
      <c r="R4" t="s">
        <v>28</v>
      </c>
      <c r="S4" t="s">
        <v>24</v>
      </c>
      <c r="U4" t="s">
        <v>36</v>
      </c>
      <c r="V4" t="s">
        <v>34</v>
      </c>
      <c r="W4" t="s">
        <v>36</v>
      </c>
      <c r="X4" t="s">
        <v>36</v>
      </c>
      <c r="Z4" t="s">
        <v>62</v>
      </c>
      <c r="AA4" t="s">
        <v>121</v>
      </c>
      <c r="AE4" t="s">
        <v>28</v>
      </c>
      <c r="AF4" t="s">
        <v>28</v>
      </c>
      <c r="AJ4" t="s">
        <v>35</v>
      </c>
      <c r="AK4" t="s">
        <v>34</v>
      </c>
      <c r="AO4" t="s">
        <v>14</v>
      </c>
      <c r="AP4" t="s">
        <v>14</v>
      </c>
      <c r="AQ4" t="s">
        <v>14</v>
      </c>
      <c r="AR4" t="s">
        <v>14</v>
      </c>
      <c r="AS4" t="s">
        <v>13</v>
      </c>
      <c r="AT4" t="s">
        <v>28</v>
      </c>
      <c r="AU4" t="s">
        <v>27</v>
      </c>
      <c r="AV4" t="s">
        <v>24</v>
      </c>
      <c r="AW4" t="s">
        <v>28</v>
      </c>
      <c r="AX4" t="s">
        <v>27</v>
      </c>
      <c r="AY4" t="s">
        <v>27</v>
      </c>
      <c r="AZ4" t="s">
        <v>27</v>
      </c>
      <c r="BA4">
        <v>2</v>
      </c>
    </row>
    <row r="5" spans="1:53" x14ac:dyDescent="0.25">
      <c r="A5">
        <v>2</v>
      </c>
      <c r="B5" s="3">
        <v>5</v>
      </c>
      <c r="C5" s="2">
        <v>1100</v>
      </c>
      <c r="D5" t="s">
        <v>70</v>
      </c>
      <c r="E5" s="1">
        <v>5</v>
      </c>
      <c r="F5" s="19">
        <v>41603</v>
      </c>
      <c r="G5" s="13">
        <v>0.49791666666666662</v>
      </c>
      <c r="H5" t="s">
        <v>13</v>
      </c>
      <c r="I5" t="s">
        <v>12</v>
      </c>
      <c r="J5" t="s">
        <v>7</v>
      </c>
      <c r="K5" t="s">
        <v>132</v>
      </c>
      <c r="L5" t="s">
        <v>78</v>
      </c>
      <c r="M5" t="s">
        <v>22</v>
      </c>
      <c r="N5" t="s">
        <v>77</v>
      </c>
      <c r="P5" t="s">
        <v>26</v>
      </c>
      <c r="Q5" t="s">
        <v>26</v>
      </c>
      <c r="R5" t="s">
        <v>26</v>
      </c>
      <c r="S5" t="s">
        <v>24</v>
      </c>
      <c r="U5" t="s">
        <v>34</v>
      </c>
      <c r="V5" t="s">
        <v>34</v>
      </c>
      <c r="W5" t="s">
        <v>34</v>
      </c>
      <c r="X5" t="s">
        <v>34</v>
      </c>
      <c r="Z5" t="s">
        <v>122</v>
      </c>
      <c r="AA5" t="s">
        <v>62</v>
      </c>
      <c r="AB5" t="s">
        <v>23</v>
      </c>
      <c r="AE5" t="s">
        <v>28</v>
      </c>
      <c r="AF5" t="s">
        <v>28</v>
      </c>
      <c r="AG5" t="s">
        <v>28</v>
      </c>
      <c r="AJ5" t="s">
        <v>36</v>
      </c>
      <c r="AK5" t="s">
        <v>34</v>
      </c>
      <c r="AL5" t="s">
        <v>34</v>
      </c>
      <c r="AO5" t="s">
        <v>14</v>
      </c>
      <c r="AP5" t="s">
        <v>14</v>
      </c>
      <c r="AQ5" t="s">
        <v>14</v>
      </c>
      <c r="AR5" t="s">
        <v>14</v>
      </c>
      <c r="AS5" t="s">
        <v>13</v>
      </c>
      <c r="AT5" t="s">
        <v>28</v>
      </c>
      <c r="AU5" t="s">
        <v>28</v>
      </c>
      <c r="AV5" t="s">
        <v>25</v>
      </c>
      <c r="AW5" t="s">
        <v>27</v>
      </c>
      <c r="AX5" t="s">
        <v>27</v>
      </c>
      <c r="AY5" t="s">
        <v>27</v>
      </c>
      <c r="AZ5" t="s">
        <v>27</v>
      </c>
      <c r="BA5">
        <v>6</v>
      </c>
    </row>
    <row r="6" spans="1:53" x14ac:dyDescent="0.25">
      <c r="A6">
        <v>2</v>
      </c>
      <c r="B6" s="3">
        <v>5</v>
      </c>
      <c r="C6" s="2">
        <v>1100</v>
      </c>
      <c r="D6" t="s">
        <v>70</v>
      </c>
      <c r="E6" s="1">
        <v>6</v>
      </c>
      <c r="F6" s="19">
        <v>41603</v>
      </c>
      <c r="G6" s="13">
        <v>0.50347222222222221</v>
      </c>
      <c r="H6" t="s">
        <v>13</v>
      </c>
      <c r="I6" t="s">
        <v>11</v>
      </c>
      <c r="J6" t="s">
        <v>7</v>
      </c>
      <c r="K6" t="s">
        <v>78</v>
      </c>
      <c r="L6" t="s">
        <v>23</v>
      </c>
      <c r="M6" t="s">
        <v>82</v>
      </c>
      <c r="N6" t="s">
        <v>119</v>
      </c>
      <c r="O6" t="s">
        <v>83</v>
      </c>
      <c r="P6" t="s">
        <v>27</v>
      </c>
      <c r="Q6" t="s">
        <v>27</v>
      </c>
      <c r="R6" t="s">
        <v>27</v>
      </c>
      <c r="S6" t="s">
        <v>27</v>
      </c>
      <c r="T6" t="s">
        <v>27</v>
      </c>
      <c r="U6" t="s">
        <v>35</v>
      </c>
      <c r="V6" t="s">
        <v>35</v>
      </c>
      <c r="W6" t="s">
        <v>35</v>
      </c>
      <c r="X6" t="s">
        <v>35</v>
      </c>
      <c r="Y6" t="s">
        <v>35</v>
      </c>
      <c r="Z6" t="s">
        <v>61</v>
      </c>
      <c r="AA6" t="s">
        <v>123</v>
      </c>
      <c r="AE6" t="s">
        <v>27</v>
      </c>
      <c r="AF6" t="s">
        <v>27</v>
      </c>
      <c r="AJ6" t="s">
        <v>36</v>
      </c>
      <c r="AK6" t="s">
        <v>34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28</v>
      </c>
      <c r="AU6" t="s">
        <v>28</v>
      </c>
      <c r="AV6" t="s">
        <v>28</v>
      </c>
      <c r="AW6" t="s">
        <v>28</v>
      </c>
      <c r="AX6" t="s">
        <v>28</v>
      </c>
      <c r="AY6" t="s">
        <v>28</v>
      </c>
      <c r="AZ6" t="s">
        <v>28</v>
      </c>
      <c r="BA6">
        <v>2</v>
      </c>
    </row>
    <row r="7" spans="1:53" x14ac:dyDescent="0.25">
      <c r="A7">
        <v>2</v>
      </c>
      <c r="B7" s="3">
        <v>5</v>
      </c>
      <c r="C7" s="2">
        <v>1100</v>
      </c>
      <c r="D7" t="s">
        <v>70</v>
      </c>
      <c r="E7" s="1">
        <v>7</v>
      </c>
      <c r="F7" s="19">
        <v>41603</v>
      </c>
      <c r="G7" s="13">
        <v>0.50694444444444442</v>
      </c>
      <c r="H7" t="s">
        <v>13</v>
      </c>
      <c r="I7" t="s">
        <v>11</v>
      </c>
      <c r="J7" t="s">
        <v>7</v>
      </c>
      <c r="K7" t="s">
        <v>132</v>
      </c>
      <c r="L7" t="s">
        <v>78</v>
      </c>
      <c r="M7" t="s">
        <v>124</v>
      </c>
      <c r="N7" t="s">
        <v>23</v>
      </c>
      <c r="P7" t="s">
        <v>28</v>
      </c>
      <c r="Q7" t="s">
        <v>28</v>
      </c>
      <c r="R7" t="s">
        <v>24</v>
      </c>
      <c r="S7" t="s">
        <v>24</v>
      </c>
      <c r="U7" t="s">
        <v>36</v>
      </c>
      <c r="V7" t="s">
        <v>36</v>
      </c>
      <c r="W7" t="s">
        <v>36</v>
      </c>
      <c r="X7" t="s">
        <v>34</v>
      </c>
      <c r="Z7" t="s">
        <v>62</v>
      </c>
      <c r="AA7" t="s">
        <v>61</v>
      </c>
      <c r="AB7" t="s">
        <v>120</v>
      </c>
      <c r="AE7" t="s">
        <v>28</v>
      </c>
      <c r="AF7" t="s">
        <v>28</v>
      </c>
      <c r="AG7" t="s">
        <v>28</v>
      </c>
      <c r="AJ7" t="s">
        <v>34</v>
      </c>
      <c r="AK7" t="s">
        <v>34</v>
      </c>
      <c r="AL7" t="s">
        <v>34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28</v>
      </c>
      <c r="AU7" t="s">
        <v>24</v>
      </c>
      <c r="AV7" t="s">
        <v>24</v>
      </c>
      <c r="AW7" t="s">
        <v>28</v>
      </c>
      <c r="AX7" t="s">
        <v>28</v>
      </c>
      <c r="AY7" t="s">
        <v>28</v>
      </c>
      <c r="AZ7" t="s">
        <v>28</v>
      </c>
      <c r="BA7">
        <v>6</v>
      </c>
    </row>
    <row r="8" spans="1:53" x14ac:dyDescent="0.25">
      <c r="A8">
        <v>2</v>
      </c>
      <c r="B8" s="3">
        <v>5</v>
      </c>
      <c r="C8" s="2">
        <v>1100</v>
      </c>
      <c r="D8" t="s">
        <v>70</v>
      </c>
      <c r="E8" s="1">
        <v>9</v>
      </c>
      <c r="F8" s="19">
        <v>41603</v>
      </c>
      <c r="G8" s="13">
        <v>0.50555555555555554</v>
      </c>
      <c r="H8" t="s">
        <v>13</v>
      </c>
      <c r="I8" t="s">
        <v>12</v>
      </c>
      <c r="J8" t="s">
        <v>7</v>
      </c>
      <c r="K8" t="s">
        <v>61</v>
      </c>
      <c r="L8" t="s">
        <v>78</v>
      </c>
      <c r="M8" t="s">
        <v>62</v>
      </c>
      <c r="N8" t="s">
        <v>119</v>
      </c>
      <c r="P8" t="s">
        <v>25</v>
      </c>
      <c r="Q8" t="s">
        <v>25</v>
      </c>
      <c r="R8" t="s">
        <v>25</v>
      </c>
      <c r="S8" t="s">
        <v>25</v>
      </c>
      <c r="U8" t="s">
        <v>36</v>
      </c>
      <c r="V8" t="s">
        <v>34</v>
      </c>
      <c r="W8" t="s">
        <v>35</v>
      </c>
      <c r="X8" t="s">
        <v>36</v>
      </c>
      <c r="Z8" t="s">
        <v>61</v>
      </c>
      <c r="AA8" t="s">
        <v>62</v>
      </c>
      <c r="AE8" t="s">
        <v>28</v>
      </c>
      <c r="AF8" t="s">
        <v>28</v>
      </c>
      <c r="AJ8" t="s">
        <v>36</v>
      </c>
      <c r="AK8" t="s">
        <v>36</v>
      </c>
      <c r="AO8" t="s">
        <v>14</v>
      </c>
      <c r="AP8" t="s">
        <v>13</v>
      </c>
      <c r="AQ8" t="s">
        <v>14</v>
      </c>
      <c r="AR8" t="s">
        <v>14</v>
      </c>
      <c r="AS8" t="s">
        <v>14</v>
      </c>
      <c r="AT8" t="s">
        <v>25</v>
      </c>
      <c r="AU8" t="s">
        <v>25</v>
      </c>
      <c r="AV8" t="s">
        <v>25</v>
      </c>
      <c r="AW8" t="s">
        <v>28</v>
      </c>
      <c r="AX8" t="s">
        <v>28</v>
      </c>
      <c r="AY8" t="s">
        <v>28</v>
      </c>
      <c r="AZ8" t="s">
        <v>28</v>
      </c>
      <c r="BA8">
        <v>4</v>
      </c>
    </row>
    <row r="9" spans="1:53" x14ac:dyDescent="0.25">
      <c r="A9">
        <v>2</v>
      </c>
      <c r="B9" s="3">
        <v>5</v>
      </c>
      <c r="C9" s="2">
        <v>1100</v>
      </c>
      <c r="D9" t="s">
        <v>70</v>
      </c>
      <c r="E9" s="1">
        <v>10</v>
      </c>
      <c r="F9" s="19">
        <v>41603</v>
      </c>
      <c r="G9" s="13">
        <v>0.5</v>
      </c>
      <c r="H9" t="s">
        <v>13</v>
      </c>
      <c r="I9" t="s">
        <v>11</v>
      </c>
      <c r="J9" t="s">
        <v>7</v>
      </c>
      <c r="K9" t="s">
        <v>78</v>
      </c>
      <c r="L9" t="s">
        <v>132</v>
      </c>
      <c r="M9" t="s">
        <v>119</v>
      </c>
      <c r="N9" t="s">
        <v>83</v>
      </c>
      <c r="O9" t="s">
        <v>87</v>
      </c>
      <c r="P9" t="s">
        <v>26</v>
      </c>
      <c r="Q9" t="s">
        <v>27</v>
      </c>
      <c r="R9" t="s">
        <v>24</v>
      </c>
      <c r="S9" t="s">
        <v>24</v>
      </c>
      <c r="T9" t="s">
        <v>24</v>
      </c>
      <c r="U9" t="s">
        <v>36</v>
      </c>
      <c r="V9" t="s">
        <v>34</v>
      </c>
      <c r="W9" t="s">
        <v>35</v>
      </c>
      <c r="X9" t="s">
        <v>36</v>
      </c>
      <c r="Y9" t="s">
        <v>34</v>
      </c>
      <c r="Z9" t="s">
        <v>61</v>
      </c>
      <c r="AA9" t="s">
        <v>62</v>
      </c>
      <c r="AB9" t="s">
        <v>64</v>
      </c>
      <c r="AE9" t="s">
        <v>28</v>
      </c>
      <c r="AF9" t="s">
        <v>28</v>
      </c>
      <c r="AG9" t="s">
        <v>28</v>
      </c>
      <c r="AJ9" t="s">
        <v>36</v>
      </c>
      <c r="AK9" t="s">
        <v>36</v>
      </c>
      <c r="AL9" t="s">
        <v>35</v>
      </c>
      <c r="AO9" t="s">
        <v>14</v>
      </c>
      <c r="AP9" t="s">
        <v>14</v>
      </c>
      <c r="AQ9" t="s">
        <v>14</v>
      </c>
      <c r="AR9" t="s">
        <v>14</v>
      </c>
      <c r="AS9" t="s">
        <v>14</v>
      </c>
      <c r="AT9" t="s">
        <v>27</v>
      </c>
      <c r="AU9" t="s">
        <v>28</v>
      </c>
      <c r="AV9" t="s">
        <v>28</v>
      </c>
      <c r="AW9" t="s">
        <v>28</v>
      </c>
      <c r="AX9" t="s">
        <v>28</v>
      </c>
      <c r="AY9" t="s">
        <v>27</v>
      </c>
      <c r="AZ9" t="s">
        <v>28</v>
      </c>
      <c r="BA9">
        <v>5</v>
      </c>
    </row>
    <row r="10" spans="1:53" x14ac:dyDescent="0.25">
      <c r="A10">
        <v>2</v>
      </c>
      <c r="B10" s="3">
        <v>5</v>
      </c>
      <c r="C10" s="2">
        <v>1100</v>
      </c>
      <c r="D10" t="s">
        <v>70</v>
      </c>
      <c r="E10" s="1">
        <v>11</v>
      </c>
      <c r="F10" s="19">
        <v>41603</v>
      </c>
      <c r="G10" s="13">
        <v>0.5</v>
      </c>
      <c r="H10" t="s">
        <v>13</v>
      </c>
      <c r="I10" t="s">
        <v>12</v>
      </c>
      <c r="J10" t="s">
        <v>6</v>
      </c>
      <c r="K10" t="s">
        <v>78</v>
      </c>
      <c r="L10" t="s">
        <v>132</v>
      </c>
      <c r="M10" t="s">
        <v>83</v>
      </c>
      <c r="N10" t="s">
        <v>125</v>
      </c>
      <c r="P10" t="s">
        <v>26</v>
      </c>
      <c r="Q10" t="s">
        <v>24</v>
      </c>
      <c r="R10" t="s">
        <v>24</v>
      </c>
      <c r="S10" t="s">
        <v>26</v>
      </c>
      <c r="U10" t="s">
        <v>36</v>
      </c>
      <c r="V10" t="s">
        <v>36</v>
      </c>
      <c r="W10" t="s">
        <v>35</v>
      </c>
      <c r="X10" t="s">
        <v>35</v>
      </c>
      <c r="Z10" t="s">
        <v>62</v>
      </c>
      <c r="AA10" t="s">
        <v>64</v>
      </c>
      <c r="AB10" t="s">
        <v>61</v>
      </c>
      <c r="AE10" t="s">
        <v>25</v>
      </c>
      <c r="AF10" t="s">
        <v>25</v>
      </c>
      <c r="AG10" t="s">
        <v>25</v>
      </c>
      <c r="AJ10" t="s">
        <v>36</v>
      </c>
      <c r="AK10" t="s">
        <v>34</v>
      </c>
      <c r="AL10" t="s">
        <v>36</v>
      </c>
      <c r="AO10" t="s">
        <v>13</v>
      </c>
      <c r="AP10" t="s">
        <v>14</v>
      </c>
      <c r="AQ10" t="s">
        <v>14</v>
      </c>
      <c r="AR10" t="s">
        <v>14</v>
      </c>
      <c r="AS10" t="s">
        <v>14</v>
      </c>
      <c r="AT10" t="s">
        <v>27</v>
      </c>
      <c r="AU10" t="s">
        <v>24</v>
      </c>
      <c r="AV10" t="s">
        <v>24</v>
      </c>
      <c r="AW10" t="s">
        <v>28</v>
      </c>
      <c r="AX10" t="s">
        <v>28</v>
      </c>
      <c r="AY10" t="s">
        <v>28</v>
      </c>
      <c r="AZ10" t="s">
        <v>28</v>
      </c>
      <c r="BA10">
        <v>4</v>
      </c>
    </row>
    <row r="11" spans="1:53" x14ac:dyDescent="0.25">
      <c r="A11">
        <v>2</v>
      </c>
      <c r="B11" s="3">
        <v>5</v>
      </c>
      <c r="C11" s="2">
        <v>1100</v>
      </c>
      <c r="D11" t="s">
        <v>70</v>
      </c>
      <c r="E11" s="1">
        <v>12</v>
      </c>
      <c r="F11" s="19">
        <v>41603</v>
      </c>
      <c r="G11" s="13">
        <v>0.5</v>
      </c>
      <c r="H11" t="s">
        <v>13</v>
      </c>
      <c r="I11" t="s">
        <v>12</v>
      </c>
      <c r="J11" t="s">
        <v>7</v>
      </c>
      <c r="K11" t="s">
        <v>132</v>
      </c>
      <c r="L11" t="s">
        <v>78</v>
      </c>
      <c r="M11" t="s">
        <v>87</v>
      </c>
      <c r="N11" t="s">
        <v>83</v>
      </c>
      <c r="O11" t="s">
        <v>119</v>
      </c>
      <c r="P11" t="s">
        <v>27</v>
      </c>
      <c r="Q11" t="s">
        <v>27</v>
      </c>
      <c r="R11" t="s">
        <v>27</v>
      </c>
      <c r="S11" t="s">
        <v>27</v>
      </c>
      <c r="T11" t="s">
        <v>27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61</v>
      </c>
      <c r="AA11" t="s">
        <v>62</v>
      </c>
      <c r="AB11" t="s">
        <v>64</v>
      </c>
      <c r="AE11" t="s">
        <v>27</v>
      </c>
      <c r="AF11" t="s">
        <v>27</v>
      </c>
      <c r="AG11" t="s">
        <v>27</v>
      </c>
      <c r="AJ11" t="s">
        <v>36</v>
      </c>
      <c r="AK11" t="s">
        <v>36</v>
      </c>
      <c r="AL11" t="s">
        <v>36</v>
      </c>
      <c r="AO11" t="s">
        <v>13</v>
      </c>
      <c r="AP11" t="s">
        <v>14</v>
      </c>
      <c r="AQ11" t="s">
        <v>14</v>
      </c>
      <c r="AR11" t="s">
        <v>14</v>
      </c>
      <c r="AS11" t="s">
        <v>14</v>
      </c>
      <c r="AT11" t="s">
        <v>28</v>
      </c>
      <c r="AU11" t="s">
        <v>28</v>
      </c>
      <c r="AV11" t="s">
        <v>28</v>
      </c>
      <c r="AW11" t="s">
        <v>28</v>
      </c>
      <c r="AX11" t="s">
        <v>28</v>
      </c>
      <c r="AY11" t="s">
        <v>28</v>
      </c>
      <c r="AZ11" t="s">
        <v>28</v>
      </c>
      <c r="BA11">
        <v>6</v>
      </c>
    </row>
    <row r="12" spans="1:53" x14ac:dyDescent="0.25">
      <c r="A12">
        <v>2</v>
      </c>
      <c r="B12" s="3">
        <v>5</v>
      </c>
      <c r="C12" s="2">
        <v>1100</v>
      </c>
      <c r="D12" t="s">
        <v>70</v>
      </c>
      <c r="E12" s="1">
        <v>13</v>
      </c>
      <c r="F12" s="19">
        <v>41603</v>
      </c>
      <c r="G12" s="13">
        <v>0.51041666666666663</v>
      </c>
      <c r="H12" t="s">
        <v>13</v>
      </c>
      <c r="I12" t="s">
        <v>12</v>
      </c>
      <c r="J12" t="s">
        <v>7</v>
      </c>
      <c r="K12" t="s">
        <v>83</v>
      </c>
      <c r="L12" t="s">
        <v>77</v>
      </c>
      <c r="M12" t="s">
        <v>23</v>
      </c>
      <c r="N12" t="s">
        <v>126</v>
      </c>
      <c r="P12" t="s">
        <v>26</v>
      </c>
      <c r="Q12" t="s">
        <v>27</v>
      </c>
      <c r="R12" t="s">
        <v>24</v>
      </c>
      <c r="S12" t="s">
        <v>24</v>
      </c>
      <c r="U12" t="s">
        <v>36</v>
      </c>
      <c r="V12" t="s">
        <v>36</v>
      </c>
      <c r="W12" t="s">
        <v>36</v>
      </c>
      <c r="X12" t="s">
        <v>36</v>
      </c>
      <c r="Z12" t="s">
        <v>61</v>
      </c>
      <c r="AE12" t="s">
        <v>27</v>
      </c>
      <c r="AJ12" t="s">
        <v>34</v>
      </c>
      <c r="AO12" t="s">
        <v>14</v>
      </c>
      <c r="AP12" t="s">
        <v>14</v>
      </c>
      <c r="AQ12" t="s">
        <v>14</v>
      </c>
      <c r="AR12" t="s">
        <v>14</v>
      </c>
      <c r="AS12" t="s">
        <v>14</v>
      </c>
      <c r="AT12" t="s">
        <v>26</v>
      </c>
      <c r="AU12" t="s">
        <v>24</v>
      </c>
      <c r="AV12" t="s">
        <v>27</v>
      </c>
      <c r="AW12" t="s">
        <v>27</v>
      </c>
      <c r="AX12" t="s">
        <v>24</v>
      </c>
      <c r="AY12" t="s">
        <v>24</v>
      </c>
      <c r="AZ12" t="s">
        <v>27</v>
      </c>
      <c r="BA12">
        <v>2</v>
      </c>
    </row>
    <row r="13" spans="1:53" x14ac:dyDescent="0.25">
      <c r="A13">
        <v>2</v>
      </c>
      <c r="B13" s="3">
        <v>5</v>
      </c>
      <c r="C13" s="2">
        <v>1100</v>
      </c>
      <c r="D13" t="s">
        <v>70</v>
      </c>
      <c r="E13" s="1">
        <v>14</v>
      </c>
      <c r="F13" s="19">
        <v>41603</v>
      </c>
      <c r="G13" s="13">
        <v>0.51388888888888895</v>
      </c>
      <c r="H13" t="s">
        <v>13</v>
      </c>
      <c r="I13" t="s">
        <v>12</v>
      </c>
      <c r="J13" t="s">
        <v>7</v>
      </c>
      <c r="K13" t="s">
        <v>83</v>
      </c>
      <c r="L13" t="s">
        <v>78</v>
      </c>
      <c r="M13" t="s">
        <v>62</v>
      </c>
      <c r="P13" t="s">
        <v>27</v>
      </c>
      <c r="Q13" t="s">
        <v>24</v>
      </c>
      <c r="R13" t="s">
        <v>25</v>
      </c>
      <c r="U13" t="s">
        <v>36</v>
      </c>
      <c r="V13" t="s">
        <v>36</v>
      </c>
      <c r="W13" t="s">
        <v>36</v>
      </c>
      <c r="Z13" t="s">
        <v>61</v>
      </c>
      <c r="AA13" t="s">
        <v>62</v>
      </c>
      <c r="AE13" t="s">
        <v>27</v>
      </c>
      <c r="AF13" t="s">
        <v>28</v>
      </c>
      <c r="AJ13" t="s">
        <v>34</v>
      </c>
      <c r="AK13" t="s">
        <v>34</v>
      </c>
      <c r="AO13" t="s">
        <v>14</v>
      </c>
      <c r="AP13" t="s">
        <v>14</v>
      </c>
      <c r="AQ13" t="s">
        <v>14</v>
      </c>
      <c r="AR13" t="s">
        <v>14</v>
      </c>
      <c r="AS13" t="s">
        <v>14</v>
      </c>
      <c r="AT13" t="s">
        <v>26</v>
      </c>
      <c r="AU13" t="s">
        <v>26</v>
      </c>
      <c r="AV13" t="s">
        <v>24</v>
      </c>
      <c r="AW13" t="s">
        <v>27</v>
      </c>
      <c r="AX13" t="s">
        <v>27</v>
      </c>
      <c r="AY13" t="s">
        <v>27</v>
      </c>
      <c r="AZ13" t="s">
        <v>27</v>
      </c>
      <c r="BA13">
        <v>4</v>
      </c>
    </row>
    <row r="14" spans="1:53" x14ac:dyDescent="0.25">
      <c r="A14">
        <v>2</v>
      </c>
      <c r="B14" s="3">
        <v>5</v>
      </c>
      <c r="C14" s="2">
        <v>1100</v>
      </c>
      <c r="D14" t="s">
        <v>70</v>
      </c>
      <c r="E14" s="1">
        <v>15</v>
      </c>
      <c r="F14" s="19">
        <v>41603</v>
      </c>
      <c r="G14" s="13">
        <v>0.51597222222222217</v>
      </c>
      <c r="H14" t="s">
        <v>13</v>
      </c>
      <c r="I14" t="s">
        <v>11</v>
      </c>
      <c r="J14" t="s">
        <v>7</v>
      </c>
      <c r="K14" t="s">
        <v>78</v>
      </c>
      <c r="P14" t="s">
        <v>25</v>
      </c>
      <c r="U14" t="s">
        <v>34</v>
      </c>
      <c r="AO14" t="s">
        <v>14</v>
      </c>
      <c r="AP14" t="s">
        <v>14</v>
      </c>
      <c r="AQ14" t="s">
        <v>14</v>
      </c>
      <c r="AR14" t="s">
        <v>14</v>
      </c>
      <c r="AS14" t="s">
        <v>14</v>
      </c>
      <c r="AT14" t="s">
        <v>26</v>
      </c>
      <c r="AU14" t="s">
        <v>25</v>
      </c>
      <c r="AV14" t="s">
        <v>25</v>
      </c>
      <c r="AW14" t="s">
        <v>27</v>
      </c>
      <c r="AX14" t="s">
        <v>27</v>
      </c>
      <c r="AY14" t="s">
        <v>27</v>
      </c>
      <c r="AZ14" t="s">
        <v>27</v>
      </c>
      <c r="BA14">
        <v>5</v>
      </c>
    </row>
    <row r="15" spans="1:53" x14ac:dyDescent="0.25">
      <c r="A15">
        <v>2</v>
      </c>
      <c r="B15" s="3">
        <v>5</v>
      </c>
      <c r="C15" s="2">
        <v>1100</v>
      </c>
      <c r="D15" t="s">
        <v>70</v>
      </c>
      <c r="E15" s="1">
        <v>17</v>
      </c>
      <c r="F15" s="19">
        <v>41603</v>
      </c>
      <c r="G15" s="13">
        <v>0.51388888888888895</v>
      </c>
      <c r="H15" t="s">
        <v>13</v>
      </c>
      <c r="I15" t="s">
        <v>11</v>
      </c>
      <c r="J15" t="s">
        <v>7</v>
      </c>
      <c r="K15" t="s">
        <v>78</v>
      </c>
      <c r="L15" t="s">
        <v>62</v>
      </c>
      <c r="M15" t="s">
        <v>83</v>
      </c>
      <c r="N15" t="s">
        <v>77</v>
      </c>
      <c r="O15" t="s">
        <v>23</v>
      </c>
      <c r="P15" t="s">
        <v>26</v>
      </c>
      <c r="Q15" t="s">
        <v>24</v>
      </c>
      <c r="R15" t="s">
        <v>26</v>
      </c>
      <c r="S15" t="s">
        <v>27</v>
      </c>
      <c r="T15" t="s">
        <v>28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23</v>
      </c>
      <c r="AA15" t="s">
        <v>85</v>
      </c>
      <c r="AE15" t="s">
        <v>28</v>
      </c>
      <c r="AF15" t="s">
        <v>28</v>
      </c>
      <c r="AJ15" t="s">
        <v>36</v>
      </c>
      <c r="AK15" t="s">
        <v>36</v>
      </c>
      <c r="AO15" t="s">
        <v>14</v>
      </c>
      <c r="AP15" t="s">
        <v>14</v>
      </c>
      <c r="AQ15" t="s">
        <v>14</v>
      </c>
      <c r="AR15" t="s">
        <v>14</v>
      </c>
      <c r="AS15" t="s">
        <v>13</v>
      </c>
      <c r="AT15" t="s">
        <v>27</v>
      </c>
      <c r="AU15" t="s">
        <v>28</v>
      </c>
      <c r="AV15" t="s">
        <v>26</v>
      </c>
      <c r="AW15" t="s">
        <v>26</v>
      </c>
      <c r="AX15" t="s">
        <v>26</v>
      </c>
      <c r="AY15" t="s">
        <v>27</v>
      </c>
      <c r="AZ15" t="s">
        <v>26</v>
      </c>
      <c r="BA15">
        <v>0</v>
      </c>
    </row>
    <row r="16" spans="1:53" x14ac:dyDescent="0.25">
      <c r="A16">
        <v>2</v>
      </c>
      <c r="B16" s="3">
        <v>5</v>
      </c>
      <c r="C16" s="2">
        <v>1100</v>
      </c>
      <c r="D16" t="s">
        <v>70</v>
      </c>
      <c r="E16" s="1">
        <v>18</v>
      </c>
      <c r="F16" s="19">
        <v>41603</v>
      </c>
      <c r="G16" s="13">
        <v>0.51388888888888895</v>
      </c>
      <c r="H16" t="s">
        <v>13</v>
      </c>
      <c r="I16" t="s">
        <v>12</v>
      </c>
      <c r="J16" t="s">
        <v>7</v>
      </c>
      <c r="K16" t="s">
        <v>78</v>
      </c>
      <c r="L16" t="s">
        <v>83</v>
      </c>
      <c r="M16" t="s">
        <v>77</v>
      </c>
      <c r="N16" t="s">
        <v>23</v>
      </c>
      <c r="O16" t="s">
        <v>120</v>
      </c>
      <c r="P16" t="s">
        <v>27</v>
      </c>
      <c r="Q16" t="s">
        <v>27</v>
      </c>
      <c r="R16" t="s">
        <v>28</v>
      </c>
      <c r="S16" t="s">
        <v>27</v>
      </c>
      <c r="T16" t="s">
        <v>28</v>
      </c>
      <c r="U16" t="s">
        <v>36</v>
      </c>
      <c r="V16" t="s">
        <v>36</v>
      </c>
      <c r="W16" t="s">
        <v>35</v>
      </c>
      <c r="X16" t="s">
        <v>35</v>
      </c>
      <c r="Y16" t="s">
        <v>36</v>
      </c>
      <c r="Z16" t="s">
        <v>85</v>
      </c>
      <c r="AA16" t="s">
        <v>63</v>
      </c>
      <c r="AB16" t="s">
        <v>61</v>
      </c>
      <c r="AE16" t="s">
        <v>27</v>
      </c>
      <c r="AF16" t="s">
        <v>28</v>
      </c>
      <c r="AG16" t="s">
        <v>28</v>
      </c>
      <c r="AJ16" t="s">
        <v>35</v>
      </c>
      <c r="AK16" t="s">
        <v>36</v>
      </c>
      <c r="AL16" t="s">
        <v>36</v>
      </c>
      <c r="AO16" t="s">
        <v>14</v>
      </c>
      <c r="AP16" t="s">
        <v>14</v>
      </c>
      <c r="AQ16" t="s">
        <v>14</v>
      </c>
      <c r="AR16" t="s">
        <v>14</v>
      </c>
      <c r="AS16" t="s">
        <v>14</v>
      </c>
      <c r="AT16" t="s">
        <v>28</v>
      </c>
      <c r="AU16" t="s">
        <v>27</v>
      </c>
      <c r="AV16" t="s">
        <v>27</v>
      </c>
      <c r="AW16" t="s">
        <v>28</v>
      </c>
      <c r="AX16" t="s">
        <v>28</v>
      </c>
      <c r="AY16" t="s">
        <v>28</v>
      </c>
      <c r="AZ16" t="s">
        <v>28</v>
      </c>
      <c r="BA16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U3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8.8554687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8.42578125" bestFit="1" customWidth="1"/>
    <col min="40" max="40" width="16.7109375" bestFit="1" customWidth="1"/>
    <col min="41" max="41" width="13.5703125" bestFit="1" customWidth="1"/>
    <col min="42" max="43" width="8.140625" bestFit="1" customWidth="1"/>
    <col min="44" max="44" width="8.85546875" bestFit="1" customWidth="1"/>
    <col min="45" max="45" width="8.42578125" bestFit="1" customWidth="1"/>
    <col min="46" max="46" width="17.5703125" bestFit="1" customWidth="1"/>
  </cols>
  <sheetData>
    <row r="1" spans="1:47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7" x14ac:dyDescent="0.25">
      <c r="A2">
        <f>COUNTIF('Sagrado Corazon_data'!H2:H16,"Yes")</f>
        <v>15</v>
      </c>
      <c r="B2">
        <f>COUNTIF('Sagrado Corazon_data'!I2:I16,"Male")</f>
        <v>8</v>
      </c>
      <c r="C2">
        <f>COUNTIF('Sagrado Corazon_data'!J2:J16,"13-17")</f>
        <v>3</v>
      </c>
      <c r="I2">
        <f>COUNTIF('Sagrado Corazon_data'!P2:P16,"Extremely")</f>
        <v>1</v>
      </c>
      <c r="J2">
        <f>COUNTIF('Sagrado Corazon_data'!Q2:Q16,"Extremely")</f>
        <v>1</v>
      </c>
      <c r="K2">
        <f>COUNTIF('Sagrado Corazon_data'!R2:R16,"Extremely")</f>
        <v>2</v>
      </c>
      <c r="L2">
        <f>COUNTIF('Sagrado Corazon_data'!S2:S16,"Extremely")</f>
        <v>0</v>
      </c>
      <c r="M2">
        <f>COUNTIF('Sagrado Corazon_data'!T2:T16,"Extremely")</f>
        <v>2</v>
      </c>
      <c r="N2">
        <f>COUNTIF('Sagrado Corazon_data'!U2:U16,"0-2 days")</f>
        <v>3</v>
      </c>
      <c r="O2">
        <f>COUNTIF('Sagrado Corazon_data'!V2:V16,"0-2 days")</f>
        <v>6</v>
      </c>
      <c r="P2">
        <f>COUNTIF('Sagrado Corazon_data'!W2:W16,"0-2 days")</f>
        <v>3</v>
      </c>
      <c r="Q2">
        <f>COUNTIF('Sagrado Corazon_data'!X2:X16,"0-2 days")</f>
        <v>3</v>
      </c>
      <c r="R2">
        <f>COUNTIF('Sagrado Corazon_data'!Y2:Y16,"0-2 days")</f>
        <v>2</v>
      </c>
      <c r="X2">
        <f>COUNTIF('Sagrado Corazon_data'!AE2:AE16,"Extremely")</f>
        <v>7</v>
      </c>
      <c r="Y2">
        <f>COUNTIF('Sagrado Corazon_data'!AF2:AF16,"Extremely")</f>
        <v>9</v>
      </c>
      <c r="Z2">
        <f>COUNTIF('Sagrado Corazon_data'!AG2:AG16,"Extremely")</f>
        <v>4</v>
      </c>
      <c r="AA2">
        <f>COUNTIF('Sagrado Corazon_data'!AH2:AH16,"Extremely")</f>
        <v>0</v>
      </c>
      <c r="AB2">
        <f>COUNTIF('Sagrado Corazon_data'!AI2:AI16,"Extremely")</f>
        <v>0</v>
      </c>
      <c r="AC2">
        <f>COUNTIF('Sagrado Corazon_data'!AJ2:AJ16,"0-2 days")</f>
        <v>3</v>
      </c>
      <c r="AD2">
        <f>COUNTIF('Sagrado Corazon_data'!AK2:AK16,"0-2 days")</f>
        <v>6</v>
      </c>
      <c r="AE2">
        <f>COUNTIF('Sagrado Corazon_data'!AL2:AL16,"0-2 days")</f>
        <v>2</v>
      </c>
      <c r="AF2">
        <f>COUNTIF('Sagrado Corazon_data'!AM2:AM16,"0-2 days")</f>
        <v>0</v>
      </c>
      <c r="AG2">
        <f>COUNTIF('Sagrado Corazon_data'!AN2:AN16,"0-2 days")</f>
        <v>0</v>
      </c>
      <c r="AH2">
        <f>COUNTIF('Sagrado Corazon_data'!AO2:AO16,"Yes")</f>
        <v>2</v>
      </c>
      <c r="AI2">
        <f>COUNTIF('Sagrado Corazon_data'!AP2:AP16,"Yes")</f>
        <v>2</v>
      </c>
      <c r="AJ2">
        <f>COUNTIF('Sagrado Corazon_data'!AQ2:AQ16,"Yes")</f>
        <v>0</v>
      </c>
      <c r="AK2">
        <f>COUNTIF('Sagrado Corazon_data'!AR2:AR16,"No")</f>
        <v>15</v>
      </c>
      <c r="AL2">
        <f>COUNTIF('Sagrado Corazon_data'!AS2:AS16,"Yes")</f>
        <v>3</v>
      </c>
      <c r="AM2">
        <f>COUNTIF('Sagrado Corazon_data'!AT2:AT16,"Extremely")</f>
        <v>7</v>
      </c>
      <c r="AN2">
        <f>COUNTIF('Sagrado Corazon_data'!AU2:AU16,"Extremely")</f>
        <v>5</v>
      </c>
      <c r="AO2">
        <f>COUNTIF('Sagrado Corazon_data'!AV2:AV16,"Extremely")</f>
        <v>3</v>
      </c>
      <c r="AP2">
        <f>COUNTIF('Sagrado Corazon_data'!AW2:AW16,"Extremely")</f>
        <v>9</v>
      </c>
      <c r="AQ2">
        <f>COUNTIF('Sagrado Corazon_data'!AX2:AX16,"Extremely")</f>
        <v>8</v>
      </c>
      <c r="AR2">
        <f>COUNTIF('Sagrado Corazon_data'!AY2:AY16,"Extremely")</f>
        <v>7</v>
      </c>
      <c r="AS2">
        <f>COUNTIF('Sagrado Corazon_data'!AZ2:AZ16,"Extremely")</f>
        <v>7</v>
      </c>
      <c r="AT2">
        <f>COUNTIF('Sagrado Corazon_data'!BA2:BA16,"0")</f>
        <v>2</v>
      </c>
      <c r="AU2">
        <v>0</v>
      </c>
    </row>
    <row r="3" spans="1:47" x14ac:dyDescent="0.25">
      <c r="A3">
        <f>COUNTIF('Sagrado Corazon_data'!H2:H16,"No")</f>
        <v>0</v>
      </c>
      <c r="B3">
        <f>COUNTIF('Sagrado Corazon_data'!I2:I16,"Female")</f>
        <v>7</v>
      </c>
      <c r="C3">
        <f>COUNTIF('Sagrado Corazon_data'!J2:J16,"18-25")</f>
        <v>12</v>
      </c>
      <c r="I3">
        <f>COUNTIF('Sagrado Corazon_data'!P2:P16,"Very")</f>
        <v>4</v>
      </c>
      <c r="J3">
        <f>COUNTIF('Sagrado Corazon_data'!Q2:Q16,"Very")</f>
        <v>6</v>
      </c>
      <c r="K3">
        <f>COUNTIF('Sagrado Corazon_data'!R2:R16,"Very")</f>
        <v>2</v>
      </c>
      <c r="L3">
        <f>COUNTIF('Sagrado Corazon_data'!S2:S16,"Very")</f>
        <v>4</v>
      </c>
      <c r="M3">
        <f>COUNTIF('Sagrado Corazon_data'!T2:T16,"Very")</f>
        <v>3</v>
      </c>
      <c r="N3">
        <f>COUNTIF('Sagrado Corazon_data'!U2:U16,"3-4 days")</f>
        <v>3</v>
      </c>
      <c r="O3">
        <f>COUNTIF('Sagrado Corazon_data'!V2:V16,"3-4 days")</f>
        <v>2</v>
      </c>
      <c r="P3">
        <f>COUNTIF('Sagrado Corazon_data'!W2:W16,"3-4 days")</f>
        <v>6</v>
      </c>
      <c r="Q3">
        <f>COUNTIF('Sagrado Corazon_data'!X2:X16,"3-4 days")</f>
        <v>5</v>
      </c>
      <c r="R3">
        <f>COUNTIF('Sagrado Corazon_data'!Y2:Y16,"3-4 days")</f>
        <v>2</v>
      </c>
      <c r="X3">
        <f>COUNTIF('Sagrado Corazon_data'!AE2:AE16,"Very")</f>
        <v>5</v>
      </c>
      <c r="Y3">
        <f>COUNTIF('Sagrado Corazon_data'!AF2:AF16,"Very")</f>
        <v>2</v>
      </c>
      <c r="Z3">
        <f>COUNTIF('Sagrado Corazon_data'!AG2:AG16,"Very")</f>
        <v>1</v>
      </c>
      <c r="AA3">
        <f>COUNTIF('Sagrado Corazon_data'!AH2:AH16,"Very")</f>
        <v>0</v>
      </c>
      <c r="AB3">
        <f>COUNTIF('Sagrado Corazon_data'!AI2:AI16,"Very")</f>
        <v>0</v>
      </c>
      <c r="AC3">
        <f>COUNTIF('Sagrado Corazon_data'!AJ2:AJ16,"3-4 days")</f>
        <v>3</v>
      </c>
      <c r="AD3">
        <f>COUNTIF('Sagrado Corazon_data'!AK2:AK16,"3-4 days")</f>
        <v>1</v>
      </c>
      <c r="AE3">
        <f>COUNTIF('Sagrado Corazon_data'!AL2:AL16,"3-4 days")</f>
        <v>1</v>
      </c>
      <c r="AF3">
        <f>COUNTIF('Sagrado Corazon_data'!AM2:AM16,"3-4 days")</f>
        <v>0</v>
      </c>
      <c r="AG3">
        <f>COUNTIF('Sagrado Corazon_data'!AN2:AN16,"3-4 days")</f>
        <v>0</v>
      </c>
      <c r="AH3">
        <f>COUNTIF('Sagrado Corazon_data'!AO2:AO16,"No")</f>
        <v>13</v>
      </c>
      <c r="AI3">
        <f>COUNTIF('Sagrado Corazon_data'!AP2:AP16,"No")</f>
        <v>13</v>
      </c>
      <c r="AJ3">
        <f>COUNTIF('Sagrado Corazon_data'!AQ2:AQ16,"No")</f>
        <v>15</v>
      </c>
      <c r="AK3">
        <f>COUNTIF('Sagrado Corazon_data'!AR2:AR16,"Warning")</f>
        <v>0</v>
      </c>
      <c r="AL3">
        <f>COUNTIF('Sagrado Corazon_data'!AS2:AS16,"No")</f>
        <v>12</v>
      </c>
      <c r="AM3">
        <f>COUNTIF('Sagrado Corazon_data'!AT2:AT16,"Very")</f>
        <v>3</v>
      </c>
      <c r="AN3">
        <f>COUNTIF('Sagrado Corazon_data'!AU2:AU16,"Very")</f>
        <v>3</v>
      </c>
      <c r="AO3">
        <f>COUNTIF('Sagrado Corazon_data'!AV2:AV16,"Very")</f>
        <v>2</v>
      </c>
      <c r="AP3">
        <f>COUNTIF('Sagrado Corazon_data'!AW2:AW16,"Very")</f>
        <v>5</v>
      </c>
      <c r="AQ3">
        <f>COUNTIF('Sagrado Corazon_data'!AX2:AX16,"Very")</f>
        <v>5</v>
      </c>
      <c r="AR3">
        <f>COUNTIF('Sagrado Corazon_data'!AY2:AY16,"Very")</f>
        <v>7</v>
      </c>
      <c r="AS3">
        <f>COUNTIF('Sagrado Corazon_data'!AZ2:AZ16,"Very")</f>
        <v>7</v>
      </c>
      <c r="AT3">
        <f>COUNTIF('Sagrado Corazon_data'!BA2:BA16,"1")</f>
        <v>0</v>
      </c>
      <c r="AU3">
        <v>1</v>
      </c>
    </row>
    <row r="4" spans="1:47" x14ac:dyDescent="0.25">
      <c r="B4">
        <f>COUNTIF('Sagrado Corazon_data'!I2:I16,"Other")</f>
        <v>0</v>
      </c>
      <c r="C4">
        <f>COUNTIF('Sagrado Corazon_data'!J2:J16,"26-35")</f>
        <v>0</v>
      </c>
      <c r="I4">
        <f>COUNTIF('Sagrado Corazon_data'!P2:P16,"Moderately")</f>
        <v>1</v>
      </c>
      <c r="J4">
        <f>COUNTIF('Sagrado Corazon_data'!Q2:Q16,"Moderately")</f>
        <v>3</v>
      </c>
      <c r="K4">
        <f>COUNTIF('Sagrado Corazon_data'!R2:R16,"Moderately")</f>
        <v>4</v>
      </c>
      <c r="L4">
        <f>COUNTIF('Sagrado Corazon_data'!S2:S16,"Moderately")</f>
        <v>5</v>
      </c>
      <c r="M4">
        <f>COUNTIF('Sagrado Corazon_data'!T2:T16,"Moderately")</f>
        <v>1</v>
      </c>
      <c r="N4">
        <f>COUNTIF('Sagrado Corazon_data'!U2:U16,"5-7 days")</f>
        <v>9</v>
      </c>
      <c r="O4">
        <f>COUNTIF('Sagrado Corazon_data'!V2:V16,"5-7 days")</f>
        <v>6</v>
      </c>
      <c r="P4">
        <f>COUNTIF('Sagrado Corazon_data'!W2:W16,"5-7 days")</f>
        <v>5</v>
      </c>
      <c r="Q4">
        <f>COUNTIF('Sagrado Corazon_data'!X2:X16,"5-7 days")</f>
        <v>5</v>
      </c>
      <c r="R4">
        <f>COUNTIF('Sagrado Corazon_data'!Y2:Y16,"5-7 days")</f>
        <v>2</v>
      </c>
      <c r="X4">
        <f>COUNTIF('Sagrado Corazon_data'!AE2:AE16,"Moderately")</f>
        <v>0</v>
      </c>
      <c r="Y4">
        <f>COUNTIF('Sagrado Corazon_data'!AF2:AF16,"Moderately")</f>
        <v>0</v>
      </c>
      <c r="Z4">
        <f>COUNTIF('Sagrado Corazon_data'!AG2:AG16,"Moderately")</f>
        <v>0</v>
      </c>
      <c r="AA4">
        <f>COUNTIF('Sagrado Corazon_data'!AH2:AH16,"Moderately")</f>
        <v>0</v>
      </c>
      <c r="AB4">
        <f>COUNTIF('Sagrado Corazon_data'!AI2:AI16,"Moderately")</f>
        <v>0</v>
      </c>
      <c r="AC4">
        <f>COUNTIF('Sagrado Corazon_data'!AJ2:AJ16,"5-7 days")</f>
        <v>7</v>
      </c>
      <c r="AD4">
        <f>COUNTIF('Sagrado Corazon_data'!AK2:AK16,"5-7 days")</f>
        <v>5</v>
      </c>
      <c r="AE4">
        <f>COUNTIF('Sagrado Corazon_data'!AL2:AL16,"5-7 days")</f>
        <v>3</v>
      </c>
      <c r="AF4">
        <f>COUNTIF('Sagrado Corazon_data'!AM2:AM16,"5-7 days")</f>
        <v>0</v>
      </c>
      <c r="AG4">
        <f>COUNTIF('Sagrado Corazon_data'!AN2:AN16,"5-7 days")</f>
        <v>0</v>
      </c>
      <c r="AK4">
        <f>COUNTIF('Sagrado Corazon_data'!AR2:AR16,"Court")</f>
        <v>0</v>
      </c>
      <c r="AM4">
        <f>COUNTIF('Sagrado Corazon_data'!AT2:AT16,"Moderately")</f>
        <v>0</v>
      </c>
      <c r="AN4">
        <f>COUNTIF('Sagrado Corazon_data'!AU2:AU16,"Moderately")</f>
        <v>3</v>
      </c>
      <c r="AO4">
        <f>COUNTIF('Sagrado Corazon_data'!AV2:AV16,"Moderately")</f>
        <v>4</v>
      </c>
      <c r="AP4">
        <f>COUNTIF('Sagrado Corazon_data'!AW2:AW16,"Moderately")</f>
        <v>0</v>
      </c>
      <c r="AQ4">
        <f>COUNTIF('Sagrado Corazon_data'!AX2:AX16,"Moderately")</f>
        <v>1</v>
      </c>
      <c r="AR4">
        <f>COUNTIF('Sagrado Corazon_data'!AY2:AY16,"Moderately")</f>
        <v>1</v>
      </c>
      <c r="AS4">
        <f>COUNTIF('Sagrado Corazon_data'!AZ2:AZ16,"Moderately")</f>
        <v>0</v>
      </c>
      <c r="AT4">
        <f>COUNTIF('Sagrado Corazon_data'!BA2:BA16,"2")</f>
        <v>3</v>
      </c>
      <c r="AU4">
        <v>2</v>
      </c>
    </row>
    <row r="5" spans="1:47" x14ac:dyDescent="0.25">
      <c r="C5">
        <f>COUNTIF('Sagrado Corazon_data'!J2:J16,"36-45")</f>
        <v>0</v>
      </c>
      <c r="I5">
        <f>COUNTIF('Sagrado Corazon_data'!P2:P16,"Slightly")</f>
        <v>6</v>
      </c>
      <c r="J5">
        <f>COUNTIF('Sagrado Corazon_data'!Q2:Q16,"Slightly")</f>
        <v>2</v>
      </c>
      <c r="K5">
        <f>COUNTIF('Sagrado Corazon_data'!R2:R16,"Slightly")</f>
        <v>2</v>
      </c>
      <c r="L5">
        <f>COUNTIF('Sagrado Corazon_data'!S2:S16,"Slightly")</f>
        <v>2</v>
      </c>
      <c r="M5">
        <f>COUNTIF('Sagrado Corazon_data'!T2:T16,"Slightly")</f>
        <v>0</v>
      </c>
      <c r="X5">
        <f>COUNTIF('Sagrado Corazon_data'!AE2:AE16,"Slightly")</f>
        <v>0</v>
      </c>
      <c r="Y5">
        <f>COUNTIF('Sagrado Corazon_data'!AF2:AF16,"Slightly")</f>
        <v>0</v>
      </c>
      <c r="Z5">
        <f>COUNTIF('Sagrado Corazon_data'!AG2:AG16,"Slightly")</f>
        <v>0</v>
      </c>
      <c r="AA5">
        <f>COUNTIF('Sagrado Corazon_data'!AH2:AH16,"Slightly")</f>
        <v>0</v>
      </c>
      <c r="AB5">
        <f>COUNTIF('Sagrado Corazon_data'!AI2:AI16,"Slightly")</f>
        <v>0</v>
      </c>
      <c r="AK5">
        <f>COUNTIF('Sagrado Corazon_data'!AR2:AR16,"Fine")</f>
        <v>0</v>
      </c>
      <c r="AM5">
        <f>COUNTIF('Sagrado Corazon_data'!AT2:AT16,"Slightly")</f>
        <v>3</v>
      </c>
      <c r="AN5">
        <f>COUNTIF('Sagrado Corazon_data'!AU2:AU16,"Slightly")</f>
        <v>1</v>
      </c>
      <c r="AO5">
        <f>COUNTIF('Sagrado Corazon_data'!AV2:AV16,"Slightly")</f>
        <v>2</v>
      </c>
      <c r="AP5">
        <f>COUNTIF('Sagrado Corazon_data'!AW2:AW16,"Slightly")</f>
        <v>1</v>
      </c>
      <c r="AQ5">
        <f>COUNTIF('Sagrado Corazon_data'!AX2:AX16,"Slightly")</f>
        <v>1</v>
      </c>
      <c r="AR5">
        <f>COUNTIF('Sagrado Corazon_data'!AY2:AY16,"Slightly")</f>
        <v>0</v>
      </c>
      <c r="AS5">
        <f>COUNTIF('Sagrado Corazon_data'!AZ2:AZ16,"Slightly")</f>
        <v>1</v>
      </c>
      <c r="AT5">
        <f>COUNTIF('Sagrado Corazon_data'!BA2:BA16,"3")</f>
        <v>1</v>
      </c>
      <c r="AU5">
        <v>3</v>
      </c>
    </row>
    <row r="6" spans="1:47" x14ac:dyDescent="0.25">
      <c r="C6">
        <f>COUNTIF('Sagrado Corazon_data'!J2:J16,"46-55")</f>
        <v>0</v>
      </c>
      <c r="I6">
        <f>COUNTIF('Sagrado Corazon_data'!P2:P16,"Not at all")</f>
        <v>3</v>
      </c>
      <c r="J6">
        <f>COUNTIF('Sagrado Corazon_data'!Q2:Q16,"Not at all")</f>
        <v>2</v>
      </c>
      <c r="K6">
        <f>COUNTIF('Sagrado Corazon_data'!R2:R16,"Not at all")</f>
        <v>4</v>
      </c>
      <c r="L6">
        <f>COUNTIF('Sagrado Corazon_data'!S2:S16,"Not at all")</f>
        <v>2</v>
      </c>
      <c r="M6">
        <f>COUNTIF('Sagrado Corazon_data'!T2:T16,"Not at all")</f>
        <v>0</v>
      </c>
      <c r="X6">
        <f>COUNTIF('Sagrado Corazon_data'!AE2:AE16,"Not at all")</f>
        <v>1</v>
      </c>
      <c r="Y6">
        <f>COUNTIF('Sagrado Corazon_data'!AF2:AF16,"Not at all")</f>
        <v>1</v>
      </c>
      <c r="Z6">
        <f>COUNTIF('Sagrado Corazon_data'!AG2:AG16,"Not at all")</f>
        <v>1</v>
      </c>
      <c r="AA6">
        <f>COUNTIF('Sagrado Corazon_data'!AH2:AH16,"Not at all")</f>
        <v>0</v>
      </c>
      <c r="AB6">
        <f>COUNTIF('Sagrado Corazon_data'!AI2:AI16,"Not at all")</f>
        <v>0</v>
      </c>
      <c r="AM6">
        <f>COUNTIF('Sagrado Corazon_data'!AT2:AT16,"Not at all")</f>
        <v>2</v>
      </c>
      <c r="AN6">
        <f>COUNTIF('Sagrado Corazon_data'!AU2:AU16,"Not at all")</f>
        <v>3</v>
      </c>
      <c r="AO6">
        <f>COUNTIF('Sagrado Corazon_data'!AV2:AV16,"Not at all")</f>
        <v>4</v>
      </c>
      <c r="AP6">
        <f>COUNTIF('Sagrado Corazon_data'!AW2:AW16,"Not at all")</f>
        <v>0</v>
      </c>
      <c r="AQ6">
        <f>COUNTIF('Sagrado Corazon_data'!AX2:AX16,"Not at all")</f>
        <v>0</v>
      </c>
      <c r="AR6">
        <f>COUNTIF('Sagrado Corazon_data'!AY2:AY16,"Not at all")</f>
        <v>0</v>
      </c>
      <c r="AS6">
        <f>COUNTIF('Sagrado Corazon_data'!AZ2:AZ16,"Not at all")</f>
        <v>0</v>
      </c>
      <c r="AT6">
        <f>COUNTIF('Sagrado Corazon_data'!BA2:BA16,"4")</f>
        <v>4</v>
      </c>
      <c r="AU6">
        <v>4</v>
      </c>
    </row>
    <row r="7" spans="1:47" x14ac:dyDescent="0.25">
      <c r="C7">
        <f>COUNTIF('Sagrado Corazon_data'!J2:J16,"56+")</f>
        <v>0</v>
      </c>
      <c r="AT7">
        <f>COUNTIF('Sagrado Corazon_data'!BA2:BA16,"5")</f>
        <v>2</v>
      </c>
      <c r="AU7">
        <v>5</v>
      </c>
    </row>
    <row r="8" spans="1:47" x14ac:dyDescent="0.25">
      <c r="AT8">
        <f>COUNTIF('Sagrado Corazon_data'!BA2:BA16,"6")</f>
        <v>3</v>
      </c>
      <c r="AU8">
        <v>6</v>
      </c>
    </row>
    <row r="9" spans="1:47" x14ac:dyDescent="0.25">
      <c r="AT9">
        <f>COUNTIF('Sagrado Corazon_data'!BA2:BA16,"7")</f>
        <v>0</v>
      </c>
      <c r="AU9">
        <v>7</v>
      </c>
    </row>
    <row r="10" spans="1:47" x14ac:dyDescent="0.25">
      <c r="AT10">
        <f>COUNTIF('Sagrado Corazon_data'!BA2:BA16,"8")</f>
        <v>0</v>
      </c>
      <c r="AU10">
        <v>8</v>
      </c>
    </row>
    <row r="11" spans="1:47" x14ac:dyDescent="0.25">
      <c r="AT11">
        <f>COUNTIF('Sagrado Corazon_data'!BA2:BA16,"9")</f>
        <v>0</v>
      </c>
      <c r="AU11">
        <v>9</v>
      </c>
    </row>
    <row r="12" spans="1:47" x14ac:dyDescent="0.25">
      <c r="AT12">
        <f>COUNTIF('Sagrado Corazon_data'!BA2:BA16,"10")</f>
        <v>0</v>
      </c>
      <c r="AU12">
        <v>10</v>
      </c>
    </row>
    <row r="14" spans="1:47" x14ac:dyDescent="0.25">
      <c r="A14">
        <f>SUM(A2:A3)</f>
        <v>15</v>
      </c>
      <c r="B14">
        <f>SUM(B2:B4)</f>
        <v>15</v>
      </c>
      <c r="C14">
        <f>SUM(C2:C7)</f>
        <v>15</v>
      </c>
      <c r="I14">
        <f>SUM(I2:I6)</f>
        <v>15</v>
      </c>
      <c r="J14">
        <f>SUM(J2:J6)</f>
        <v>14</v>
      </c>
      <c r="K14">
        <f>SUM(K2:K6)</f>
        <v>14</v>
      </c>
      <c r="L14">
        <f>SUM(L2:L6)</f>
        <v>13</v>
      </c>
      <c r="M14">
        <f>SUM(M2:M6)</f>
        <v>6</v>
      </c>
      <c r="N14">
        <f>SUM(N2:N4)</f>
        <v>15</v>
      </c>
      <c r="O14">
        <f>SUM(O2:O4)</f>
        <v>14</v>
      </c>
      <c r="P14">
        <f>SUM(P2:P4)</f>
        <v>14</v>
      </c>
      <c r="Q14">
        <f>SUM(Q2:Q4)</f>
        <v>13</v>
      </c>
      <c r="R14">
        <f>SUM(R2:R4)</f>
        <v>6</v>
      </c>
      <c r="X14">
        <f>SUM(X2:X6)</f>
        <v>13</v>
      </c>
      <c r="Y14">
        <f>SUM(Y2:Y6)</f>
        <v>12</v>
      </c>
      <c r="Z14">
        <f>SUM(Z2:Z6)</f>
        <v>6</v>
      </c>
      <c r="AA14">
        <f>SUM(AA2:AA6)</f>
        <v>0</v>
      </c>
      <c r="AB14">
        <f>SUM(AB2:AB6)</f>
        <v>0</v>
      </c>
      <c r="AC14">
        <f>SUM(AC2:AC4)</f>
        <v>13</v>
      </c>
      <c r="AD14">
        <f>SUM(AD2:AD4)</f>
        <v>12</v>
      </c>
      <c r="AE14">
        <f>SUM(AE2:AE4)</f>
        <v>6</v>
      </c>
      <c r="AF14">
        <f>SUM(AF2:AF4)</f>
        <v>0</v>
      </c>
      <c r="AG14">
        <f>SUM(AG2:AG4)</f>
        <v>0</v>
      </c>
      <c r="AH14">
        <f>SUM(AH2:AH3)</f>
        <v>15</v>
      </c>
      <c r="AI14">
        <f>SUM(AI2:AI3)</f>
        <v>15</v>
      </c>
      <c r="AJ14">
        <f>SUM(AJ2:AJ3)</f>
        <v>15</v>
      </c>
      <c r="AK14">
        <f>SUM(AK2:AK5)</f>
        <v>15</v>
      </c>
      <c r="AL14">
        <f>SUM(AL2:AL3)</f>
        <v>15</v>
      </c>
      <c r="AM14">
        <f t="shared" ref="AM14:AS14" si="0">SUM(AM2:AM6)</f>
        <v>15</v>
      </c>
      <c r="AN14">
        <f t="shared" si="0"/>
        <v>15</v>
      </c>
      <c r="AO14">
        <f t="shared" si="0"/>
        <v>15</v>
      </c>
      <c r="AP14">
        <f t="shared" si="0"/>
        <v>15</v>
      </c>
      <c r="AQ14">
        <f t="shared" si="0"/>
        <v>15</v>
      </c>
      <c r="AR14">
        <f t="shared" si="0"/>
        <v>15</v>
      </c>
      <c r="AS14">
        <f t="shared" si="0"/>
        <v>15</v>
      </c>
      <c r="AT14">
        <f>SUM(AT2:AT12)</f>
        <v>15</v>
      </c>
    </row>
    <row r="16" spans="1:47" x14ac:dyDescent="0.25">
      <c r="AT16">
        <f>SUM(AT2:AT6)</f>
        <v>10</v>
      </c>
      <c r="AU16" s="15" t="s">
        <v>133</v>
      </c>
    </row>
    <row r="17" spans="1:47" x14ac:dyDescent="0.25">
      <c r="AT17">
        <f>SUM(AT8:AT12)</f>
        <v>3</v>
      </c>
      <c r="AU17" s="15" t="s">
        <v>134</v>
      </c>
    </row>
    <row r="19" spans="1:47" x14ac:dyDescent="0.25">
      <c r="AT19">
        <f>(SUMPRODUCT(AU2:AU12,AT2:AT12)/SUM(AT2:AT12))</f>
        <v>3.5333333333333332</v>
      </c>
      <c r="AU19" t="s">
        <v>148</v>
      </c>
    </row>
    <row r="21" spans="1:47" x14ac:dyDescent="0.25">
      <c r="A21" s="16">
        <f t="shared" ref="A21:C22" si="1">A2/A$14</f>
        <v>1</v>
      </c>
      <c r="B21" s="16">
        <f t="shared" si="1"/>
        <v>0.53333333333333333</v>
      </c>
      <c r="C21" s="16">
        <f t="shared" si="1"/>
        <v>0.2</v>
      </c>
      <c r="D21" s="16"/>
      <c r="E21" s="16"/>
      <c r="F21" s="16"/>
      <c r="G21" s="16"/>
      <c r="H21" s="16"/>
      <c r="I21" s="16">
        <f t="shared" ref="I21:R21" si="2">I2/I$14</f>
        <v>6.6666666666666666E-2</v>
      </c>
      <c r="J21" s="16">
        <f t="shared" si="2"/>
        <v>7.1428571428571425E-2</v>
      </c>
      <c r="K21" s="16">
        <f t="shared" si="2"/>
        <v>0.14285714285714285</v>
      </c>
      <c r="L21" s="16">
        <f t="shared" si="2"/>
        <v>0</v>
      </c>
      <c r="M21" s="16">
        <f t="shared" si="2"/>
        <v>0.33333333333333331</v>
      </c>
      <c r="N21" s="16">
        <f t="shared" si="2"/>
        <v>0.2</v>
      </c>
      <c r="O21" s="16">
        <f t="shared" si="2"/>
        <v>0.42857142857142855</v>
      </c>
      <c r="P21" s="16">
        <f t="shared" si="2"/>
        <v>0.21428571428571427</v>
      </c>
      <c r="Q21" s="16">
        <f t="shared" si="2"/>
        <v>0.23076923076923078</v>
      </c>
      <c r="R21" s="16">
        <f t="shared" si="2"/>
        <v>0.33333333333333331</v>
      </c>
      <c r="X21" s="16">
        <f t="shared" ref="X21:AT21" si="3">X2/X$14</f>
        <v>0.53846153846153844</v>
      </c>
      <c r="Y21" s="16">
        <f t="shared" si="3"/>
        <v>0.75</v>
      </c>
      <c r="Z21" s="16">
        <f t="shared" si="3"/>
        <v>0.66666666666666663</v>
      </c>
      <c r="AA21" s="16" t="e">
        <f t="shared" si="3"/>
        <v>#DIV/0!</v>
      </c>
      <c r="AB21" s="16" t="e">
        <f t="shared" si="3"/>
        <v>#DIV/0!</v>
      </c>
      <c r="AC21" s="16">
        <f t="shared" si="3"/>
        <v>0.23076923076923078</v>
      </c>
      <c r="AD21" s="16">
        <f t="shared" si="3"/>
        <v>0.5</v>
      </c>
      <c r="AE21" s="16">
        <f t="shared" si="3"/>
        <v>0.33333333333333331</v>
      </c>
      <c r="AF21" s="16" t="e">
        <f t="shared" si="3"/>
        <v>#DIV/0!</v>
      </c>
      <c r="AG21" s="16" t="e">
        <f t="shared" si="3"/>
        <v>#DIV/0!</v>
      </c>
      <c r="AH21" s="16">
        <f t="shared" si="3"/>
        <v>0.13333333333333333</v>
      </c>
      <c r="AI21" s="16">
        <f t="shared" si="3"/>
        <v>0.13333333333333333</v>
      </c>
      <c r="AJ21" s="16">
        <f t="shared" si="3"/>
        <v>0</v>
      </c>
      <c r="AK21" s="16">
        <f t="shared" si="3"/>
        <v>1</v>
      </c>
      <c r="AL21" s="16">
        <f t="shared" si="3"/>
        <v>0.2</v>
      </c>
      <c r="AM21" s="16">
        <f t="shared" si="3"/>
        <v>0.46666666666666667</v>
      </c>
      <c r="AN21" s="16">
        <f t="shared" si="3"/>
        <v>0.33333333333333331</v>
      </c>
      <c r="AO21" s="16">
        <f t="shared" si="3"/>
        <v>0.2</v>
      </c>
      <c r="AP21" s="16">
        <f t="shared" si="3"/>
        <v>0.6</v>
      </c>
      <c r="AQ21" s="16">
        <f t="shared" si="3"/>
        <v>0.53333333333333333</v>
      </c>
      <c r="AR21" s="16">
        <f t="shared" si="3"/>
        <v>0.46666666666666667</v>
      </c>
      <c r="AS21" s="16">
        <f t="shared" si="3"/>
        <v>0.46666666666666667</v>
      </c>
      <c r="AT21" s="16">
        <f t="shared" si="3"/>
        <v>0.13333333333333333</v>
      </c>
      <c r="AU21">
        <v>0</v>
      </c>
    </row>
    <row r="22" spans="1:47" x14ac:dyDescent="0.25">
      <c r="A22" s="16">
        <f t="shared" si="1"/>
        <v>0</v>
      </c>
      <c r="B22" s="16">
        <f t="shared" si="1"/>
        <v>0.46666666666666667</v>
      </c>
      <c r="C22" s="16">
        <f t="shared" si="1"/>
        <v>0.8</v>
      </c>
      <c r="D22" s="16"/>
      <c r="E22" s="16"/>
      <c r="F22" s="16"/>
      <c r="G22" s="16"/>
      <c r="H22" s="16"/>
      <c r="I22" s="16">
        <f t="shared" ref="I22:R22" si="4">I3/I$14</f>
        <v>0.26666666666666666</v>
      </c>
      <c r="J22" s="16">
        <f t="shared" si="4"/>
        <v>0.42857142857142855</v>
      </c>
      <c r="K22" s="16">
        <f t="shared" si="4"/>
        <v>0.14285714285714285</v>
      </c>
      <c r="L22" s="16">
        <f t="shared" si="4"/>
        <v>0.30769230769230771</v>
      </c>
      <c r="M22" s="16">
        <f t="shared" si="4"/>
        <v>0.5</v>
      </c>
      <c r="N22" s="16">
        <f t="shared" si="4"/>
        <v>0.2</v>
      </c>
      <c r="O22" s="16">
        <f t="shared" si="4"/>
        <v>0.14285714285714285</v>
      </c>
      <c r="P22" s="16">
        <f t="shared" si="4"/>
        <v>0.42857142857142855</v>
      </c>
      <c r="Q22" s="16">
        <f t="shared" si="4"/>
        <v>0.38461538461538464</v>
      </c>
      <c r="R22" s="16">
        <f t="shared" si="4"/>
        <v>0.33333333333333331</v>
      </c>
      <c r="X22" s="16">
        <f t="shared" ref="X22:AT22" si="5">X3/X$14</f>
        <v>0.38461538461538464</v>
      </c>
      <c r="Y22" s="16">
        <f t="shared" si="5"/>
        <v>0.16666666666666666</v>
      </c>
      <c r="Z22" s="16">
        <f t="shared" si="5"/>
        <v>0.16666666666666666</v>
      </c>
      <c r="AA22" s="16" t="e">
        <f t="shared" si="5"/>
        <v>#DIV/0!</v>
      </c>
      <c r="AB22" s="16" t="e">
        <f t="shared" si="5"/>
        <v>#DIV/0!</v>
      </c>
      <c r="AC22" s="16">
        <f t="shared" si="5"/>
        <v>0.23076923076923078</v>
      </c>
      <c r="AD22" s="16">
        <f t="shared" si="5"/>
        <v>8.3333333333333329E-2</v>
      </c>
      <c r="AE22" s="16">
        <f t="shared" si="5"/>
        <v>0.16666666666666666</v>
      </c>
      <c r="AF22" s="16" t="e">
        <f t="shared" si="5"/>
        <v>#DIV/0!</v>
      </c>
      <c r="AG22" s="16" t="e">
        <f t="shared" si="5"/>
        <v>#DIV/0!</v>
      </c>
      <c r="AH22" s="16">
        <f t="shared" si="5"/>
        <v>0.8666666666666667</v>
      </c>
      <c r="AI22" s="16">
        <f t="shared" si="5"/>
        <v>0.8666666666666667</v>
      </c>
      <c r="AJ22" s="16">
        <f t="shared" si="5"/>
        <v>1</v>
      </c>
      <c r="AK22" s="16">
        <f t="shared" si="5"/>
        <v>0</v>
      </c>
      <c r="AL22" s="16">
        <f t="shared" si="5"/>
        <v>0.8</v>
      </c>
      <c r="AM22" s="16">
        <f t="shared" si="5"/>
        <v>0.2</v>
      </c>
      <c r="AN22" s="16">
        <f t="shared" si="5"/>
        <v>0.2</v>
      </c>
      <c r="AO22" s="16">
        <f t="shared" si="5"/>
        <v>0.13333333333333333</v>
      </c>
      <c r="AP22" s="16">
        <f t="shared" si="5"/>
        <v>0.33333333333333331</v>
      </c>
      <c r="AQ22" s="16">
        <f t="shared" si="5"/>
        <v>0.33333333333333331</v>
      </c>
      <c r="AR22" s="16">
        <f t="shared" si="5"/>
        <v>0.46666666666666667</v>
      </c>
      <c r="AS22" s="16">
        <f t="shared" si="5"/>
        <v>0.46666666666666667</v>
      </c>
      <c r="AT22" s="16">
        <f t="shared" si="5"/>
        <v>0</v>
      </c>
      <c r="AU22">
        <v>1</v>
      </c>
    </row>
    <row r="23" spans="1:47" x14ac:dyDescent="0.25">
      <c r="B23" s="16">
        <f>B4/B$14</f>
        <v>0</v>
      </c>
      <c r="C23" s="16">
        <f>C4/C$14</f>
        <v>0</v>
      </c>
      <c r="D23" s="16"/>
      <c r="E23" s="16"/>
      <c r="F23" s="16"/>
      <c r="G23" s="16"/>
      <c r="H23" s="16"/>
      <c r="I23" s="16">
        <f t="shared" ref="I23:R23" si="6">I4/I$14</f>
        <v>6.6666666666666666E-2</v>
      </c>
      <c r="J23" s="16">
        <f t="shared" si="6"/>
        <v>0.21428571428571427</v>
      </c>
      <c r="K23" s="16">
        <f t="shared" si="6"/>
        <v>0.2857142857142857</v>
      </c>
      <c r="L23" s="16">
        <f t="shared" si="6"/>
        <v>0.38461538461538464</v>
      </c>
      <c r="M23" s="16">
        <f t="shared" si="6"/>
        <v>0.16666666666666666</v>
      </c>
      <c r="N23" s="16">
        <f t="shared" si="6"/>
        <v>0.6</v>
      </c>
      <c r="O23" s="16">
        <f t="shared" si="6"/>
        <v>0.42857142857142855</v>
      </c>
      <c r="P23" s="16">
        <f t="shared" si="6"/>
        <v>0.35714285714285715</v>
      </c>
      <c r="Q23" s="16">
        <f t="shared" si="6"/>
        <v>0.38461538461538464</v>
      </c>
      <c r="R23" s="16">
        <f t="shared" si="6"/>
        <v>0.33333333333333331</v>
      </c>
      <c r="X23" s="16">
        <f t="shared" ref="X23:AG23" si="7">X4/X$14</f>
        <v>0</v>
      </c>
      <c r="Y23" s="16">
        <f t="shared" si="7"/>
        <v>0</v>
      </c>
      <c r="Z23" s="16">
        <f t="shared" si="7"/>
        <v>0</v>
      </c>
      <c r="AA23" s="16" t="e">
        <f t="shared" si="7"/>
        <v>#DIV/0!</v>
      </c>
      <c r="AB23" s="16" t="e">
        <f t="shared" si="7"/>
        <v>#DIV/0!</v>
      </c>
      <c r="AC23" s="16">
        <f t="shared" si="7"/>
        <v>0.53846153846153844</v>
      </c>
      <c r="AD23" s="16">
        <f t="shared" si="7"/>
        <v>0.41666666666666669</v>
      </c>
      <c r="AE23" s="16">
        <f t="shared" si="7"/>
        <v>0.5</v>
      </c>
      <c r="AF23" s="16" t="e">
        <f t="shared" si="7"/>
        <v>#DIV/0!</v>
      </c>
      <c r="AG23" s="16" t="e">
        <f t="shared" si="7"/>
        <v>#DIV/0!</v>
      </c>
      <c r="AK23" s="16">
        <f>AK4/AK$14</f>
        <v>0</v>
      </c>
      <c r="AM23" s="16">
        <f t="shared" ref="AM23:AT25" si="8">AM4/AM$14</f>
        <v>0</v>
      </c>
      <c r="AN23" s="16">
        <f t="shared" si="8"/>
        <v>0.2</v>
      </c>
      <c r="AO23" s="16">
        <f t="shared" si="8"/>
        <v>0.26666666666666666</v>
      </c>
      <c r="AP23" s="16">
        <f t="shared" si="8"/>
        <v>0</v>
      </c>
      <c r="AQ23" s="16">
        <f t="shared" si="8"/>
        <v>6.6666666666666666E-2</v>
      </c>
      <c r="AR23" s="16">
        <f t="shared" si="8"/>
        <v>6.6666666666666666E-2</v>
      </c>
      <c r="AS23" s="16">
        <f t="shared" si="8"/>
        <v>0</v>
      </c>
      <c r="AT23" s="16">
        <f t="shared" si="8"/>
        <v>0.2</v>
      </c>
      <c r="AU23">
        <v>2</v>
      </c>
    </row>
    <row r="24" spans="1:47" x14ac:dyDescent="0.25">
      <c r="C24" s="16">
        <f>C5/C$14</f>
        <v>0</v>
      </c>
      <c r="D24" s="16"/>
      <c r="E24" s="16"/>
      <c r="F24" s="16"/>
      <c r="G24" s="16"/>
      <c r="H24" s="16"/>
      <c r="I24" s="16">
        <f t="shared" ref="I24:M25" si="9">I5/I$14</f>
        <v>0.4</v>
      </c>
      <c r="J24" s="16">
        <f t="shared" si="9"/>
        <v>0.14285714285714285</v>
      </c>
      <c r="K24" s="16">
        <f t="shared" si="9"/>
        <v>0.14285714285714285</v>
      </c>
      <c r="L24" s="16">
        <f t="shared" si="9"/>
        <v>0.15384615384615385</v>
      </c>
      <c r="M24" s="16">
        <f t="shared" si="9"/>
        <v>0</v>
      </c>
      <c r="N24" s="16"/>
      <c r="O24" s="16"/>
      <c r="P24" s="16"/>
      <c r="Q24" s="16"/>
      <c r="R24" s="16"/>
      <c r="X24" s="16">
        <f t="shared" ref="X24:AB25" si="10">X5/X$14</f>
        <v>0</v>
      </c>
      <c r="Y24" s="16">
        <f t="shared" si="10"/>
        <v>0</v>
      </c>
      <c r="Z24" s="16">
        <f t="shared" si="10"/>
        <v>0</v>
      </c>
      <c r="AA24" s="16" t="e">
        <f t="shared" si="10"/>
        <v>#DIV/0!</v>
      </c>
      <c r="AB24" s="16" t="e">
        <f t="shared" si="10"/>
        <v>#DIV/0!</v>
      </c>
      <c r="AC24" s="16"/>
      <c r="AD24" s="16"/>
      <c r="AE24" s="16"/>
      <c r="AF24" s="16"/>
      <c r="AG24" s="16"/>
      <c r="AK24" s="16">
        <f>AK5/AK$14</f>
        <v>0</v>
      </c>
      <c r="AM24" s="16">
        <f t="shared" si="8"/>
        <v>0.2</v>
      </c>
      <c r="AN24" s="16">
        <f t="shared" si="8"/>
        <v>6.6666666666666666E-2</v>
      </c>
      <c r="AO24" s="16">
        <f t="shared" si="8"/>
        <v>0.13333333333333333</v>
      </c>
      <c r="AP24" s="16">
        <f t="shared" si="8"/>
        <v>6.6666666666666666E-2</v>
      </c>
      <c r="AQ24" s="16">
        <f t="shared" si="8"/>
        <v>6.6666666666666666E-2</v>
      </c>
      <c r="AR24" s="16">
        <f t="shared" si="8"/>
        <v>0</v>
      </c>
      <c r="AS24" s="16">
        <f t="shared" si="8"/>
        <v>6.6666666666666666E-2</v>
      </c>
      <c r="AT24" s="16">
        <f t="shared" si="8"/>
        <v>6.6666666666666666E-2</v>
      </c>
      <c r="AU24">
        <v>3</v>
      </c>
    </row>
    <row r="25" spans="1:47" x14ac:dyDescent="0.25">
      <c r="C25" s="16">
        <f>C6/C$14</f>
        <v>0</v>
      </c>
      <c r="D25" s="16"/>
      <c r="E25" s="16"/>
      <c r="F25" s="16"/>
      <c r="G25" s="16"/>
      <c r="H25" s="16"/>
      <c r="I25" s="16">
        <f t="shared" si="9"/>
        <v>0.2</v>
      </c>
      <c r="J25" s="16">
        <f t="shared" si="9"/>
        <v>0.14285714285714285</v>
      </c>
      <c r="K25" s="16">
        <f t="shared" si="9"/>
        <v>0.2857142857142857</v>
      </c>
      <c r="L25" s="16">
        <f t="shared" si="9"/>
        <v>0.15384615384615385</v>
      </c>
      <c r="M25" s="16">
        <f t="shared" si="9"/>
        <v>0</v>
      </c>
      <c r="N25" s="16"/>
      <c r="O25" s="16"/>
      <c r="P25" s="16"/>
      <c r="Q25" s="16"/>
      <c r="R25" s="16"/>
      <c r="X25" s="16">
        <f t="shared" si="10"/>
        <v>7.6923076923076927E-2</v>
      </c>
      <c r="Y25" s="16">
        <f t="shared" si="10"/>
        <v>8.3333333333333329E-2</v>
      </c>
      <c r="Z25" s="16">
        <f t="shared" si="10"/>
        <v>0.16666666666666666</v>
      </c>
      <c r="AA25" s="16" t="e">
        <f t="shared" si="10"/>
        <v>#DIV/0!</v>
      </c>
      <c r="AB25" s="16" t="e">
        <f t="shared" si="10"/>
        <v>#DIV/0!</v>
      </c>
      <c r="AC25" s="16"/>
      <c r="AD25" s="16"/>
      <c r="AE25" s="16"/>
      <c r="AF25" s="16"/>
      <c r="AG25" s="16"/>
      <c r="AM25" s="16">
        <f t="shared" si="8"/>
        <v>0.13333333333333333</v>
      </c>
      <c r="AN25" s="16">
        <f t="shared" si="8"/>
        <v>0.2</v>
      </c>
      <c r="AO25" s="16">
        <f t="shared" si="8"/>
        <v>0.26666666666666666</v>
      </c>
      <c r="AP25" s="16">
        <f t="shared" si="8"/>
        <v>0</v>
      </c>
      <c r="AQ25" s="16">
        <f t="shared" si="8"/>
        <v>0</v>
      </c>
      <c r="AR25" s="16">
        <f t="shared" si="8"/>
        <v>0</v>
      </c>
      <c r="AS25" s="16">
        <f t="shared" si="8"/>
        <v>0</v>
      </c>
      <c r="AT25" s="16">
        <f t="shared" si="8"/>
        <v>0.26666666666666666</v>
      </c>
      <c r="AU25">
        <v>4</v>
      </c>
    </row>
    <row r="26" spans="1:47" x14ac:dyDescent="0.25">
      <c r="C26" s="16">
        <f>C7/C$14</f>
        <v>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M26" s="16"/>
      <c r="AN26" s="16"/>
      <c r="AO26" s="16"/>
      <c r="AP26" s="16"/>
      <c r="AQ26" s="16"/>
      <c r="AR26" s="16"/>
      <c r="AS26" s="16"/>
      <c r="AT26" s="16">
        <f t="shared" ref="AT26:AT31" si="11">AT7/AT$14</f>
        <v>0.13333333333333333</v>
      </c>
      <c r="AU26">
        <v>5</v>
      </c>
    </row>
    <row r="27" spans="1:47" x14ac:dyDescent="0.25">
      <c r="AT27" s="16">
        <f t="shared" si="11"/>
        <v>0.2</v>
      </c>
      <c r="AU27">
        <v>6</v>
      </c>
    </row>
    <row r="28" spans="1:47" x14ac:dyDescent="0.25">
      <c r="AT28" s="16">
        <f t="shared" si="11"/>
        <v>0</v>
      </c>
      <c r="AU28">
        <v>7</v>
      </c>
    </row>
    <row r="29" spans="1:47" x14ac:dyDescent="0.25">
      <c r="AT29" s="16">
        <f t="shared" si="11"/>
        <v>0</v>
      </c>
      <c r="AU29">
        <v>8</v>
      </c>
    </row>
    <row r="30" spans="1:47" x14ac:dyDescent="0.25">
      <c r="AT30" s="16">
        <f t="shared" si="11"/>
        <v>0</v>
      </c>
      <c r="AU30">
        <v>9</v>
      </c>
    </row>
    <row r="31" spans="1:47" x14ac:dyDescent="0.25">
      <c r="AT31" s="16">
        <f t="shared" si="11"/>
        <v>0</v>
      </c>
      <c r="AU31">
        <v>10</v>
      </c>
    </row>
    <row r="32" spans="1:47" x14ac:dyDescent="0.25">
      <c r="AT32" s="16"/>
    </row>
    <row r="33" spans="1:46" x14ac:dyDescent="0.25">
      <c r="A33" s="17">
        <f>SUM(A21:A22)</f>
        <v>1</v>
      </c>
      <c r="B33" s="17">
        <f>SUM(B21:B23)</f>
        <v>1</v>
      </c>
      <c r="C33" s="17">
        <f>SUM(C21:C26)</f>
        <v>1</v>
      </c>
      <c r="D33" s="17"/>
      <c r="E33" s="17"/>
      <c r="F33" s="17"/>
      <c r="G33" s="17"/>
      <c r="H33" s="17"/>
      <c r="I33" s="17">
        <f>SUM(I21:I25)</f>
        <v>1</v>
      </c>
      <c r="J33" s="17">
        <f>SUM(J21:J25)</f>
        <v>1</v>
      </c>
      <c r="K33" s="17">
        <f>SUM(K21:K25)</f>
        <v>0.99999999999999989</v>
      </c>
      <c r="L33" s="17">
        <f>SUM(L21:L25)</f>
        <v>1</v>
      </c>
      <c r="M33" s="17">
        <f>SUM(M21:M25)</f>
        <v>0.99999999999999989</v>
      </c>
      <c r="N33" s="17">
        <f>SUM(N21:N23)</f>
        <v>1</v>
      </c>
      <c r="O33" s="17">
        <f>SUM(O21:O23)</f>
        <v>1</v>
      </c>
      <c r="P33" s="17">
        <f>SUM(P21:P23)</f>
        <v>1</v>
      </c>
      <c r="Q33" s="17">
        <f>SUM(Q21:Q23)</f>
        <v>1</v>
      </c>
      <c r="R33" s="17">
        <f>SUM(R21:R23)</f>
        <v>1</v>
      </c>
      <c r="X33" s="17">
        <f>SUM(X21:X25)</f>
        <v>1</v>
      </c>
      <c r="Y33" s="17">
        <f>SUM(Y21:Y25)</f>
        <v>1</v>
      </c>
      <c r="Z33" s="17">
        <f>SUM(Z21:Z25)</f>
        <v>0.99999999999999989</v>
      </c>
      <c r="AA33" s="17" t="e">
        <f>SUM(AA21:AA25)</f>
        <v>#DIV/0!</v>
      </c>
      <c r="AB33" s="17" t="e">
        <f>SUM(AB21:AB25)</f>
        <v>#DIV/0!</v>
      </c>
      <c r="AC33" s="17">
        <f>SUM(AC21:AC23)</f>
        <v>1</v>
      </c>
      <c r="AD33" s="17">
        <f>SUM(AD21:AD23)</f>
        <v>1</v>
      </c>
      <c r="AE33" s="17">
        <f>SUM(AE21:AE23)</f>
        <v>1</v>
      </c>
      <c r="AF33" s="17" t="e">
        <f>SUM(AF21:AF23)</f>
        <v>#DIV/0!</v>
      </c>
      <c r="AG33" s="17" t="e">
        <f>SUM(AG21:AG23)</f>
        <v>#DIV/0!</v>
      </c>
      <c r="AH33" s="17">
        <f>SUM(AH21:AH22)</f>
        <v>1</v>
      </c>
      <c r="AI33" s="17">
        <f>SUM(AI21:AI22)</f>
        <v>1</v>
      </c>
      <c r="AJ33" s="17">
        <f>SUM(AJ21:AJ22)</f>
        <v>1</v>
      </c>
      <c r="AK33" s="17">
        <f>SUM(AK21:AK24)</f>
        <v>1</v>
      </c>
      <c r="AL33" s="17">
        <f>SUM(AL21:AL22)</f>
        <v>1</v>
      </c>
      <c r="AM33" s="17">
        <f t="shared" ref="AM33:AS33" si="12">SUM(AM21:AM25)</f>
        <v>1</v>
      </c>
      <c r="AN33" s="17">
        <f t="shared" si="12"/>
        <v>1</v>
      </c>
      <c r="AO33" s="17">
        <f t="shared" si="12"/>
        <v>1</v>
      </c>
      <c r="AP33" s="17">
        <f t="shared" si="12"/>
        <v>1</v>
      </c>
      <c r="AQ33" s="17">
        <f t="shared" si="12"/>
        <v>1</v>
      </c>
      <c r="AR33" s="17">
        <f t="shared" si="12"/>
        <v>1</v>
      </c>
      <c r="AS33" s="17">
        <f t="shared" si="12"/>
        <v>1</v>
      </c>
      <c r="AT33" s="17">
        <f>SUM(AT21:AT31)</f>
        <v>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12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4.85546875" defaultRowHeight="15" x14ac:dyDescent="0.25"/>
  <cols>
    <col min="1" max="1" width="14.7109375" bestFit="1" customWidth="1"/>
    <col min="2" max="2" width="9.7109375" bestFit="1" customWidth="1"/>
    <col min="3" max="3" width="13.42578125" bestFit="1" customWidth="1"/>
    <col min="4" max="8" width="16" bestFit="1" customWidth="1"/>
    <col min="9" max="13" width="11.7109375" bestFit="1" customWidth="1"/>
    <col min="14" max="18" width="8.7109375" bestFit="1" customWidth="1"/>
    <col min="19" max="23" width="17.85546875" bestFit="1" customWidth="1"/>
    <col min="24" max="28" width="11.28515625" bestFit="1" customWidth="1"/>
    <col min="29" max="33" width="8.7109375" bestFit="1" customWidth="1"/>
    <col min="34" max="34" width="13.140625" bestFit="1" customWidth="1"/>
    <col min="35" max="35" width="10" bestFit="1" customWidth="1"/>
    <col min="36" max="36" width="9.85546875" bestFit="1" customWidth="1"/>
    <col min="37" max="38" width="11.7109375" bestFit="1" customWidth="1"/>
    <col min="39" max="39" width="11.28515625" bestFit="1" customWidth="1"/>
    <col min="40" max="40" width="16.7109375" bestFit="1" customWidth="1"/>
    <col min="41" max="41" width="13.5703125" bestFit="1" customWidth="1"/>
    <col min="42" max="45" width="11.28515625" bestFit="1" customWidth="1"/>
    <col min="46" max="46" width="17.5703125" bestFit="1" customWidth="1"/>
  </cols>
  <sheetData>
    <row r="1" spans="1:46" s="4" customFormat="1" ht="18.75" x14ac:dyDescent="0.25">
      <c r="A1" s="4" t="s">
        <v>3</v>
      </c>
      <c r="B1" s="4" t="s">
        <v>4</v>
      </c>
      <c r="C1" s="4" t="s">
        <v>5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4" t="s">
        <v>42</v>
      </c>
      <c r="T1" s="4" t="s">
        <v>43</v>
      </c>
      <c r="U1" s="4" t="s">
        <v>44</v>
      </c>
      <c r="V1" s="4" t="s">
        <v>45</v>
      </c>
      <c r="W1" s="4" t="s">
        <v>46</v>
      </c>
      <c r="X1" s="4" t="s">
        <v>47</v>
      </c>
      <c r="Y1" s="4" t="s">
        <v>48</v>
      </c>
      <c r="Z1" s="4" t="s">
        <v>49</v>
      </c>
      <c r="AA1" s="4" t="s">
        <v>50</v>
      </c>
      <c r="AB1" s="4" t="s">
        <v>51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52</v>
      </c>
      <c r="AI1" s="4" t="s">
        <v>53</v>
      </c>
      <c r="AJ1" s="4" t="s">
        <v>54</v>
      </c>
      <c r="AK1" s="4" t="s">
        <v>55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61</v>
      </c>
      <c r="AQ1" s="4" t="s">
        <v>62</v>
      </c>
      <c r="AR1" s="4" t="s">
        <v>63</v>
      </c>
      <c r="AS1" s="4" t="s">
        <v>64</v>
      </c>
      <c r="AT1" s="4" t="s">
        <v>65</v>
      </c>
    </row>
    <row r="2" spans="1:46" x14ac:dyDescent="0.25">
      <c r="A2" t="s">
        <v>13</v>
      </c>
      <c r="B2" t="s">
        <v>11</v>
      </c>
      <c r="C2" t="s">
        <v>6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X2" t="s">
        <v>28</v>
      </c>
      <c r="Y2" t="s">
        <v>28</v>
      </c>
      <c r="Z2" t="s">
        <v>28</v>
      </c>
      <c r="AA2" t="s">
        <v>28</v>
      </c>
      <c r="AB2" t="s">
        <v>28</v>
      </c>
      <c r="AC2" t="s">
        <v>34</v>
      </c>
      <c r="AD2" t="s">
        <v>34</v>
      </c>
      <c r="AE2" t="s">
        <v>34</v>
      </c>
      <c r="AF2" t="s">
        <v>34</v>
      </c>
      <c r="AG2" t="s">
        <v>34</v>
      </c>
      <c r="AH2" t="s">
        <v>13</v>
      </c>
      <c r="AI2" t="s">
        <v>13</v>
      </c>
      <c r="AJ2" t="s">
        <v>13</v>
      </c>
      <c r="AK2" t="s">
        <v>14</v>
      </c>
      <c r="AL2" t="s">
        <v>13</v>
      </c>
      <c r="AM2" t="s">
        <v>28</v>
      </c>
      <c r="AN2" t="s">
        <v>28</v>
      </c>
      <c r="AO2" t="s">
        <v>28</v>
      </c>
      <c r="AP2" t="s">
        <v>28</v>
      </c>
      <c r="AQ2" t="s">
        <v>28</v>
      </c>
      <c r="AR2" t="s">
        <v>28</v>
      </c>
      <c r="AS2" t="s">
        <v>28</v>
      </c>
      <c r="AT2">
        <v>0</v>
      </c>
    </row>
    <row r="3" spans="1:46" x14ac:dyDescent="0.25">
      <c r="A3" t="s">
        <v>14</v>
      </c>
      <c r="B3" t="s">
        <v>12</v>
      </c>
      <c r="C3" t="s">
        <v>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X3" t="s">
        <v>27</v>
      </c>
      <c r="Y3" t="s">
        <v>27</v>
      </c>
      <c r="Z3" t="s">
        <v>27</v>
      </c>
      <c r="AA3" t="s">
        <v>27</v>
      </c>
      <c r="AB3" t="s">
        <v>27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14</v>
      </c>
      <c r="AI3" t="s">
        <v>14</v>
      </c>
      <c r="AJ3" t="s">
        <v>14</v>
      </c>
      <c r="AK3" t="s">
        <v>56</v>
      </c>
      <c r="AL3" t="s">
        <v>14</v>
      </c>
      <c r="AM3" t="s">
        <v>27</v>
      </c>
      <c r="AN3" t="s">
        <v>27</v>
      </c>
      <c r="AO3" t="s">
        <v>27</v>
      </c>
      <c r="AP3" t="s">
        <v>27</v>
      </c>
      <c r="AQ3" t="s">
        <v>27</v>
      </c>
      <c r="AR3" t="s">
        <v>27</v>
      </c>
      <c r="AS3" t="s">
        <v>27</v>
      </c>
      <c r="AT3">
        <v>1</v>
      </c>
    </row>
    <row r="4" spans="1:46" x14ac:dyDescent="0.25">
      <c r="B4" t="s">
        <v>142</v>
      </c>
      <c r="C4" t="s">
        <v>8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K4" t="s">
        <v>143</v>
      </c>
      <c r="AM4" t="s">
        <v>24</v>
      </c>
      <c r="AN4" t="s">
        <v>24</v>
      </c>
      <c r="AO4" t="s">
        <v>24</v>
      </c>
      <c r="AP4" t="s">
        <v>24</v>
      </c>
      <c r="AQ4" t="s">
        <v>24</v>
      </c>
      <c r="AR4" t="s">
        <v>24</v>
      </c>
      <c r="AS4" t="s">
        <v>24</v>
      </c>
      <c r="AT4">
        <v>2</v>
      </c>
    </row>
    <row r="5" spans="1:46" x14ac:dyDescent="0.25">
      <c r="C5" t="s">
        <v>81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K5" t="s">
        <v>144</v>
      </c>
      <c r="AM5" t="s">
        <v>26</v>
      </c>
      <c r="AN5" t="s">
        <v>26</v>
      </c>
      <c r="AO5" t="s">
        <v>26</v>
      </c>
      <c r="AP5" t="s">
        <v>26</v>
      </c>
      <c r="AQ5" t="s">
        <v>26</v>
      </c>
      <c r="AR5" t="s">
        <v>26</v>
      </c>
      <c r="AS5" t="s">
        <v>26</v>
      </c>
      <c r="AT5">
        <v>3</v>
      </c>
    </row>
    <row r="6" spans="1:46" x14ac:dyDescent="0.25">
      <c r="C6" t="s">
        <v>9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X6" t="s">
        <v>25</v>
      </c>
      <c r="Y6" t="s">
        <v>25</v>
      </c>
      <c r="Z6" t="s">
        <v>25</v>
      </c>
      <c r="AA6" t="s">
        <v>25</v>
      </c>
      <c r="AB6" t="s">
        <v>25</v>
      </c>
      <c r="AM6" t="s">
        <v>25</v>
      </c>
      <c r="AN6" t="s">
        <v>25</v>
      </c>
      <c r="AO6" t="s">
        <v>25</v>
      </c>
      <c r="AP6" t="s">
        <v>25</v>
      </c>
      <c r="AQ6" t="s">
        <v>25</v>
      </c>
      <c r="AR6" t="s">
        <v>25</v>
      </c>
      <c r="AS6" t="s">
        <v>25</v>
      </c>
      <c r="AT6">
        <v>4</v>
      </c>
    </row>
    <row r="7" spans="1:46" x14ac:dyDescent="0.25">
      <c r="C7" t="s">
        <v>10</v>
      </c>
      <c r="AT7">
        <v>5</v>
      </c>
    </row>
    <row r="8" spans="1:46" x14ac:dyDescent="0.25">
      <c r="AT8">
        <v>6</v>
      </c>
    </row>
    <row r="9" spans="1:46" x14ac:dyDescent="0.25">
      <c r="AT9">
        <v>7</v>
      </c>
    </row>
    <row r="10" spans="1:46" x14ac:dyDescent="0.25">
      <c r="AT10">
        <v>8</v>
      </c>
    </row>
    <row r="11" spans="1:46" x14ac:dyDescent="0.25">
      <c r="AT11">
        <v>9</v>
      </c>
    </row>
    <row r="12" spans="1:46" x14ac:dyDescent="0.25">
      <c r="AT12">
        <v>10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All_data</vt:lpstr>
      <vt:lpstr>All_results</vt:lpstr>
      <vt:lpstr>All_graphs</vt:lpstr>
      <vt:lpstr>Parque Central_data</vt:lpstr>
      <vt:lpstr>Parque Central_results</vt:lpstr>
      <vt:lpstr>Parque Central_graphs</vt:lpstr>
      <vt:lpstr>Sagrado Corazon_data</vt:lpstr>
      <vt:lpstr>Sagrado Corazon_results</vt:lpstr>
      <vt:lpstr>Sagrado Corazon_graphs</vt:lpstr>
      <vt:lpstr>Calle 19_data</vt:lpstr>
      <vt:lpstr>Calle 19_results</vt:lpstr>
      <vt:lpstr>Calle 19_graphs</vt:lpstr>
      <vt:lpstr>Centro Medico_data</vt:lpstr>
      <vt:lpstr>Centro Medico_results</vt:lpstr>
      <vt:lpstr>Centro Medico_graphs</vt:lpstr>
      <vt:lpstr>Colegio Mizpa_data</vt:lpstr>
      <vt:lpstr>Colegio Mizpa_results</vt:lpstr>
      <vt:lpstr>Colegio Mizpa_graphs</vt:lpstr>
      <vt:lpstr>Calle Cuba_data</vt:lpstr>
      <vt:lpstr>Calle Cuba_results</vt:lpstr>
      <vt:lpstr>Calle Cuba_graphs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Goldman</dc:creator>
  <cp:lastModifiedBy>Michael Goldman</cp:lastModifiedBy>
  <dcterms:created xsi:type="dcterms:W3CDTF">2013-12-04T01:15:56Z</dcterms:created>
  <dcterms:modified xsi:type="dcterms:W3CDTF">2013-12-16T03:50:29Z</dcterms:modified>
</cp:coreProperties>
</file>